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30" windowWidth="16530" windowHeight="7395"/>
  </bookViews>
  <sheets>
    <sheet name="2000-2017" sheetId="1" r:id="rId1"/>
  </sheets>
  <definedNames>
    <definedName name="_xlnm._FilterDatabase" localSheetId="0" hidden="1">'2000-2017'!$A$1:$P$173</definedName>
  </definedNames>
  <calcPr calcId="125725"/>
</workbook>
</file>

<file path=xl/calcChain.xml><?xml version="1.0" encoding="utf-8"?>
<calcChain xmlns="http://schemas.openxmlformats.org/spreadsheetml/2006/main">
  <c r="L16" i="1"/>
  <c r="P173"/>
  <c r="L39"/>
  <c r="K39"/>
  <c r="L14"/>
  <c r="K14"/>
  <c r="L13"/>
  <c r="K13"/>
  <c r="L12"/>
  <c r="K12"/>
  <c r="L11"/>
  <c r="K11"/>
  <c r="L10"/>
  <c r="K10"/>
  <c r="L9"/>
  <c r="K9"/>
  <c r="L8"/>
  <c r="K8"/>
  <c r="L7"/>
  <c r="K7"/>
  <c r="L38"/>
  <c r="K38"/>
  <c r="L40"/>
  <c r="K40"/>
  <c r="L41"/>
  <c r="K41"/>
  <c r="L22"/>
  <c r="K22"/>
  <c r="L21"/>
  <c r="K21"/>
  <c r="L20"/>
  <c r="K20"/>
  <c r="L19"/>
  <c r="K19"/>
  <c r="L18"/>
  <c r="K18"/>
  <c r="L17"/>
  <c r="K17"/>
  <c r="K16"/>
  <c r="L15"/>
  <c r="K15"/>
  <c r="L27"/>
  <c r="K27"/>
  <c r="L26"/>
  <c r="K26"/>
  <c r="L25"/>
  <c r="K25"/>
  <c r="L24"/>
  <c r="K24"/>
  <c r="L23"/>
  <c r="K23"/>
  <c r="L42"/>
  <c r="K42"/>
  <c r="L47"/>
  <c r="K47"/>
  <c r="L46"/>
  <c r="K46"/>
  <c r="L45"/>
  <c r="K45"/>
  <c r="L44"/>
  <c r="K44"/>
  <c r="L34"/>
  <c r="K34"/>
  <c r="L43"/>
  <c r="K43"/>
  <c r="L33"/>
  <c r="K33"/>
  <c r="L32"/>
  <c r="K32"/>
  <c r="L31"/>
  <c r="K31"/>
  <c r="L30"/>
  <c r="K30"/>
  <c r="L29"/>
  <c r="K29"/>
  <c r="L28"/>
  <c r="K28"/>
  <c r="L73"/>
  <c r="K73"/>
  <c r="L72"/>
  <c r="K72"/>
  <c r="L71"/>
  <c r="K71"/>
  <c r="L70"/>
  <c r="K70"/>
  <c r="L69"/>
  <c r="K69"/>
  <c r="L68"/>
  <c r="K68"/>
  <c r="L67"/>
  <c r="K67"/>
  <c r="L66"/>
  <c r="K66"/>
  <c r="L65"/>
  <c r="K65"/>
  <c r="L64"/>
  <c r="K64"/>
  <c r="L63"/>
  <c r="K63"/>
  <c r="L62"/>
  <c r="K62"/>
  <c r="L61"/>
  <c r="K61"/>
  <c r="L60"/>
  <c r="K60"/>
  <c r="L59"/>
  <c r="K59"/>
  <c r="L58"/>
  <c r="K58"/>
  <c r="L57"/>
  <c r="K57"/>
  <c r="L56"/>
  <c r="K56"/>
  <c r="L55"/>
  <c r="K55"/>
  <c r="L54"/>
  <c r="K54"/>
  <c r="L53"/>
  <c r="K53"/>
  <c r="L52"/>
  <c r="K52"/>
  <c r="L51"/>
  <c r="K51"/>
  <c r="L50"/>
  <c r="K50"/>
  <c r="L49"/>
  <c r="K49"/>
  <c r="L48"/>
  <c r="K48"/>
  <c r="L120"/>
  <c r="K120"/>
  <c r="L119"/>
  <c r="K119"/>
  <c r="L118"/>
  <c r="K118"/>
  <c r="L117"/>
  <c r="K117"/>
  <c r="L116"/>
  <c r="K116"/>
  <c r="L115"/>
  <c r="K115"/>
  <c r="L114"/>
  <c r="K114"/>
  <c r="L113"/>
  <c r="K113"/>
  <c r="L112"/>
  <c r="K112"/>
  <c r="L111"/>
  <c r="K111"/>
  <c r="L110"/>
  <c r="K110"/>
  <c r="L109"/>
  <c r="K109"/>
  <c r="L108"/>
  <c r="K108"/>
  <c r="L107"/>
  <c r="K107"/>
  <c r="L106"/>
  <c r="K106"/>
  <c r="L105"/>
  <c r="K105"/>
  <c r="L104"/>
  <c r="K104"/>
  <c r="L103"/>
  <c r="K103"/>
  <c r="L102"/>
  <c r="K102"/>
  <c r="L101"/>
  <c r="K101"/>
  <c r="L100"/>
  <c r="K100"/>
  <c r="L99"/>
  <c r="K99"/>
  <c r="L98"/>
  <c r="K98"/>
  <c r="L97"/>
  <c r="K97"/>
  <c r="L96"/>
  <c r="K96"/>
  <c r="L95"/>
  <c r="K95"/>
  <c r="L94"/>
  <c r="K94"/>
  <c r="L93"/>
  <c r="K93"/>
  <c r="L92"/>
  <c r="K92"/>
  <c r="L91"/>
  <c r="K91"/>
  <c r="L90"/>
  <c r="K90"/>
  <c r="L89"/>
  <c r="K89"/>
  <c r="L88"/>
  <c r="K88"/>
  <c r="L87"/>
  <c r="K87"/>
  <c r="L86"/>
  <c r="K86"/>
  <c r="L85"/>
  <c r="K85"/>
  <c r="L84"/>
  <c r="K84"/>
  <c r="L83"/>
  <c r="K83"/>
  <c r="L82"/>
  <c r="K82"/>
  <c r="L81"/>
  <c r="K81"/>
  <c r="L80"/>
  <c r="K80"/>
  <c r="L79"/>
  <c r="K79"/>
  <c r="L78"/>
  <c r="K78"/>
  <c r="L77"/>
  <c r="K77"/>
  <c r="L76"/>
  <c r="K76"/>
  <c r="L75"/>
  <c r="K75"/>
  <c r="L74"/>
  <c r="K74"/>
  <c r="L144"/>
  <c r="K144"/>
  <c r="L143"/>
  <c r="K143"/>
  <c r="L142"/>
  <c r="K142"/>
  <c r="L141"/>
  <c r="K141"/>
  <c r="L140"/>
  <c r="K140"/>
  <c r="L139"/>
  <c r="K139"/>
  <c r="L138"/>
  <c r="K138"/>
  <c r="L137"/>
  <c r="K137"/>
  <c r="L136"/>
  <c r="K136"/>
  <c r="L135"/>
  <c r="K135"/>
  <c r="L134"/>
  <c r="K134"/>
  <c r="L133"/>
  <c r="K133"/>
  <c r="L132"/>
  <c r="K132"/>
  <c r="L131"/>
  <c r="K131"/>
  <c r="L130"/>
  <c r="K130"/>
  <c r="L129"/>
  <c r="K129"/>
  <c r="L128"/>
  <c r="K128"/>
  <c r="L127"/>
  <c r="K127"/>
  <c r="L126"/>
  <c r="K126"/>
  <c r="L125"/>
  <c r="K125"/>
  <c r="L124"/>
  <c r="K124"/>
  <c r="L123"/>
  <c r="K123"/>
  <c r="L122"/>
  <c r="K122"/>
  <c r="L121"/>
  <c r="K121"/>
  <c r="L147"/>
  <c r="K147"/>
  <c r="L146"/>
  <c r="K146"/>
  <c r="L145"/>
  <c r="K145"/>
  <c r="L149"/>
  <c r="K149"/>
  <c r="L148"/>
  <c r="K148"/>
  <c r="L152"/>
  <c r="K152"/>
  <c r="L151"/>
  <c r="K151"/>
  <c r="L150"/>
  <c r="K150"/>
  <c r="L163"/>
  <c r="K163"/>
  <c r="L162"/>
  <c r="K162"/>
  <c r="L161"/>
  <c r="K161"/>
  <c r="L160"/>
  <c r="K160"/>
  <c r="L159"/>
  <c r="K159"/>
  <c r="L158"/>
  <c r="K158"/>
  <c r="L157"/>
  <c r="K157"/>
  <c r="L156"/>
  <c r="K156"/>
  <c r="L155"/>
  <c r="K155"/>
  <c r="L154"/>
  <c r="K154"/>
  <c r="L153"/>
  <c r="K153"/>
  <c r="L35"/>
  <c r="K35"/>
  <c r="L164"/>
  <c r="K164"/>
  <c r="L166"/>
  <c r="K166"/>
  <c r="L165"/>
  <c r="K165"/>
  <c r="L167"/>
  <c r="K167"/>
  <c r="L168"/>
  <c r="K168"/>
  <c r="L169"/>
  <c r="K169"/>
  <c r="L170"/>
  <c r="K170"/>
  <c r="L171"/>
  <c r="K171"/>
</calcChain>
</file>

<file path=xl/sharedStrings.xml><?xml version="1.0" encoding="utf-8"?>
<sst xmlns="http://schemas.openxmlformats.org/spreadsheetml/2006/main" count="1744" uniqueCount="1195">
  <si>
    <t>创刊年份</t>
  </si>
  <si>
    <t>学科1</t>
  </si>
  <si>
    <t>学科2</t>
  </si>
  <si>
    <t>学科3</t>
  </si>
  <si>
    <t>题名</t>
  </si>
  <si>
    <t>缩写</t>
  </si>
  <si>
    <t>中文名</t>
  </si>
  <si>
    <t>期刊简介</t>
  </si>
  <si>
    <t>主编</t>
  </si>
  <si>
    <t>ISSN</t>
  </si>
  <si>
    <t>EISSN</t>
  </si>
  <si>
    <t>出版频次</t>
  </si>
  <si>
    <t>Persistent Url</t>
  </si>
  <si>
    <t>期刊状态</t>
  </si>
  <si>
    <t>标准价格</t>
  </si>
  <si>
    <t>Information Resources Management</t>
  </si>
  <si>
    <t>Library Information Science and Technology</t>
  </si>
  <si>
    <t>Information Resources Management Journal (IRMJ)</t>
  </si>
  <si>
    <t>IRMJ</t>
  </si>
  <si>
    <t>信息源管理期刊</t>
  </si>
  <si>
    <t>论述信息源管理理论和技术的应用研究和发展趋势，兼及信息管理界专家访谈录和图书评介。</t>
  </si>
  <si>
    <t>George Kelley</t>
  </si>
  <si>
    <t>Quarterly</t>
  </si>
  <si>
    <t>http://services.igi-global.com/resolvedoi/resolve.aspx?doi=10.4018/IRMJ</t>
  </si>
  <si>
    <t>Social Computing</t>
  </si>
  <si>
    <t>Social Sciences and Online Behavior</t>
  </si>
  <si>
    <t>End User Computing</t>
  </si>
  <si>
    <t>Journal of Organizational and End User Computing (JOEUC)</t>
  </si>
  <si>
    <t>JOEUC</t>
  </si>
  <si>
    <t>组织和最终用户计算期刊</t>
  </si>
  <si>
    <t>是国际性信息用户管理学术期刊，发布经专家遴选的组织和最终用户计算方面的研究文章和个案材料，为信息技术教育工作者、研究人员和从业者提供该领域的专业论坛。</t>
  </si>
  <si>
    <t>Steven Walczak</t>
  </si>
  <si>
    <t>http://services.igi-global.com/resolvedoi/resolve.aspx?doi=10.4018/JOEUC</t>
  </si>
  <si>
    <t>Data Mining and Databases</t>
  </si>
  <si>
    <t>Databases</t>
  </si>
  <si>
    <t>Journal of Database Management (JDM)</t>
  </si>
  <si>
    <t>JDM</t>
  </si>
  <si>
    <t>数据库管理期刊</t>
  </si>
  <si>
    <t>旨在促进有效地解决数据库管理中出现的技术问题。向数据库管理系统的设计、开发、教学、研究、咨询和管理人员介绍管理信息源方面的经验和技术，兼及专家访谈录、软件与图书评介。</t>
  </si>
  <si>
    <t>Keng Siau</t>
  </si>
  <si>
    <t>http://services.igi-global.com/resolvedoi/resolve.aspx?doi=10.4018/JDM</t>
  </si>
  <si>
    <t>Global Information Technology</t>
  </si>
  <si>
    <t>Computer Science and Information Technology</t>
  </si>
  <si>
    <t>Journal of Global Information Management (JGIM)</t>
  </si>
  <si>
    <t>JGIM</t>
  </si>
  <si>
    <t>全球信息管理期刊</t>
  </si>
  <si>
    <t>主要刊载与全球信息管理相关的各领域的原创性研究成果、信息等。该刊已经成为信息技术和管理领域研究人员、从业人员相互交流理论知识、实践经验的最重要的平台之一。</t>
  </si>
  <si>
    <t>Choon Ling Sia</t>
  </si>
  <si>
    <t>http://services.igi-global.com/resolvedoi/resolve.aspx?doi=10.4018/JGIM</t>
  </si>
  <si>
    <t>Journal of Cases on Information Technology (JCIT)</t>
  </si>
  <si>
    <t>JCIT</t>
  </si>
  <si>
    <t>信息技术案例期刊</t>
  </si>
  <si>
    <t>刊载信息技术在现代组织和机构中的利用与管理等方面的研究论文、实际案例，以帮助该领域的人们相互学习和交流</t>
  </si>
  <si>
    <t>Andrew Borchers</t>
  </si>
  <si>
    <t>http://services.igi-global.com/resolvedoi/resolve.aspx?doi=10.4018/JCIT</t>
  </si>
  <si>
    <t>E-Commerce</t>
  </si>
  <si>
    <t>Business and Management Information Science and Technology</t>
  </si>
  <si>
    <t>Journal of Electronic Commerce in Organizations (JECO)</t>
  </si>
  <si>
    <t>JECO</t>
  </si>
  <si>
    <t>机构电子商务期刊</t>
  </si>
  <si>
    <t>探讨电子商务技术对社会、文化、机构、认知的影响，以及电子商务在现代机构中的利用等</t>
  </si>
  <si>
    <t>Pedro Isaías</t>
  </si>
  <si>
    <t>http://services.igi-global.com/resolvedoi/resolve.aspx?doi=10.4018/JECO</t>
  </si>
  <si>
    <t>Educational Technologies</t>
  </si>
  <si>
    <t>Educational Science and Technology</t>
  </si>
  <si>
    <t>Distance Education</t>
  </si>
  <si>
    <t>International Journal of Distance Education Technologies (IJDET)</t>
  </si>
  <si>
    <t>IJDET</t>
  </si>
  <si>
    <t>国际远程教育技术期刊</t>
  </si>
  <si>
    <t>刊载远程教育领域的原创性研究论文，每年出版四期。该刊是开放性远程学习领域的学者和从业者相互交流的重要平台。</t>
  </si>
  <si>
    <t>Maiga Chang</t>
  </si>
  <si>
    <t>http://services.igi-global.com/resolvedoi/resolve.aspx?doi=10.4018/IJDET</t>
  </si>
  <si>
    <t>Web Technologies</t>
  </si>
  <si>
    <t>Web Services</t>
  </si>
  <si>
    <t>International Journal of Web Services Research (IJWSR)</t>
  </si>
  <si>
    <t>IJWSR</t>
  </si>
  <si>
    <t>国际网络服务研究期刊</t>
  </si>
  <si>
    <t>是美国信息资源管理协会（IRMA）的官方期刊，专门刊登网络服务技术领域的最新研究成果及其实际运用的论文。</t>
  </si>
  <si>
    <t>Liang-Jie Zhang</t>
  </si>
  <si>
    <t>http://services.igi-global.com/resolvedoi/resolve.aspx?doi=10.4018/IJWSR</t>
  </si>
  <si>
    <t>utilization and management of electronic commerce</t>
  </si>
  <si>
    <t>International Journal of Cases on Electronic Commerce (IJCEC)</t>
  </si>
  <si>
    <t>IJCEC</t>
  </si>
  <si>
    <t>国际电子商务实例期刊</t>
  </si>
  <si>
    <t>一刊在电子商务的利用及管理领域基于个人、团体及社会经验提供了许多真实的教学案例。本刊刊登的案例并不限于商业环境中有关电商的案例，还包括处理电子政务及电子社会中信息使用的案例。</t>
  </si>
  <si>
    <t>Mehdi Khosrow-Pour</t>
  </si>
  <si>
    <t>http://services.igi-global.com/resolvedoi/resolve.aspx?doi=10.4018/IJCEC</t>
  </si>
  <si>
    <t>Discontinued</t>
  </si>
  <si>
    <t>International Journal of Information and Communication Technology Education (IJICTE)</t>
  </si>
  <si>
    <t>IJICTE</t>
  </si>
  <si>
    <t>国际信息与通讯技术教育期刊</t>
  </si>
  <si>
    <t>主要出版研究信息技术在各层次教育中应用的文章、论文。</t>
  </si>
  <si>
    <t>Lawrence A. Tomei</t>
  </si>
  <si>
    <t>http://services.igi-global.com/resolvedoi/resolve.aspx?doi=10.4018/IJICTE</t>
  </si>
  <si>
    <t>Knowledge Management</t>
  </si>
  <si>
    <t>International Journal of Knowledge Management (IJKM)</t>
  </si>
  <si>
    <t>IJKM</t>
  </si>
  <si>
    <t>国际知识管理期刊</t>
  </si>
  <si>
    <t>致力于发表涉及知识管理及其相关领域高质量的实践和理论研究论文、富有洞察力的案例研究等等，为该领域的研究者和从业者相互分享各自的成果提供了一个平台。</t>
  </si>
  <si>
    <t>Murray E. Jennex</t>
  </si>
  <si>
    <t>http://services.igi-global.com/resolvedoi/resolve.aspx?doi=10.4018/IJKM</t>
  </si>
  <si>
    <t>Human Aspects of Technology</t>
  </si>
  <si>
    <t>International Journal of Technology and Human Interaction (IJTHI)</t>
  </si>
  <si>
    <t>IJTHI</t>
  </si>
  <si>
    <t>国际人技交互期刊</t>
  </si>
  <si>
    <t>为世界领先的人技交互研究提供了一个发表研究成果的阵地，所涉及到的领域包括计算机科学、工程、信息系统以及非技术的人文领域。</t>
  </si>
  <si>
    <t>Anabela Mesquita, Chia-Wen Tsai</t>
  </si>
  <si>
    <t>http://services.igi-global.com/resolvedoi/resolve.aspx?doi=10.4018/IJTHI</t>
  </si>
  <si>
    <t>Data Mining</t>
  </si>
  <si>
    <t>International Journal of Data Warehousing and Mining (IJDWM)</t>
  </si>
  <si>
    <t>IJDWM</t>
  </si>
  <si>
    <t>国际数据仓储与回采期刊</t>
  </si>
  <si>
    <t>专注于出版和传播数据仓储和回采领域的知识，刊载微机数据仓储与回采领域相关的理论研究、实际应用文章。</t>
  </si>
  <si>
    <t>David Taniar</t>
  </si>
  <si>
    <t>http://services.igi-global.com/resolvedoi/resolve.aspx?doi=10.4018/IJDWM</t>
  </si>
  <si>
    <t>Business Information Systems</t>
  </si>
  <si>
    <t>Enterprise Information Systems</t>
  </si>
  <si>
    <t>International Journal of Enterprise Information Systems (IJEIS)</t>
  </si>
  <si>
    <t>IJEIS</t>
  </si>
  <si>
    <t>国际企业信息系统期刊</t>
  </si>
  <si>
    <t>主要介绍ERP、EC等各种各样的企业信息系统，并致力于成为研究者和从业者相互交流企业信息系统新信息、新发展的平台</t>
  </si>
  <si>
    <t>Madjid Tavana</t>
  </si>
  <si>
    <t>http://services.igi-global.com/resolvedoi/resolve.aspx?doi=10.4018/IJEIS</t>
  </si>
  <si>
    <t>Networking and Telecommunications</t>
  </si>
  <si>
    <t>Media and Communication Science and Technology</t>
  </si>
  <si>
    <t>Telecommunications</t>
  </si>
  <si>
    <t>International Journal of Business Data Communications and Networking (IJBDCN)</t>
  </si>
  <si>
    <t>IJBDCN</t>
  </si>
  <si>
    <t>国际企业信息通讯与网络化期刊</t>
  </si>
  <si>
    <t>涉及企业信息（包括数据、影像、声音等）通讯与网络技术对企业的影响等方面。</t>
  </si>
  <si>
    <t>Zoubir Mammeri</t>
  </si>
  <si>
    <t>Semi-Annually</t>
  </si>
  <si>
    <t>http://services.igi-global.com/resolvedoi/resolve.aspx?doi=10.4018/IJBDCN</t>
  </si>
  <si>
    <t>E-Business</t>
  </si>
  <si>
    <t>International Journal of E-Business Research (IJEBR)</t>
  </si>
  <si>
    <t>IJEBR</t>
  </si>
  <si>
    <t>国际电子商务研究期刊</t>
  </si>
  <si>
    <t>刊载电子商务管理与应用方面的分析和介绍性文章。</t>
  </si>
  <si>
    <t>Payam Hanafizadeh, Jeffrey Hsu</t>
  </si>
  <si>
    <t>http://services.igi-global.com/resolvedoi/resolve.aspx?doi=10.4018/IJEBR</t>
  </si>
  <si>
    <t>Artificial Intelligence</t>
  </si>
  <si>
    <t>International Journal of Intelligent Information Technologies (IJIIT)</t>
  </si>
  <si>
    <t>IJIIT</t>
  </si>
  <si>
    <t>国际智能信息技术期刊</t>
  </si>
  <si>
    <t>刊载人工智能技术应用的研究文章，并努力为该领域的研究者提供一个相互交流的平台。</t>
  </si>
  <si>
    <t>Vijayan Sugumaran</t>
  </si>
  <si>
    <t>http://services.igi-global.com/resolvedoi/resolve.aspx?doi=10.4018/IJIIT</t>
  </si>
  <si>
    <t>E-Collaboration</t>
  </si>
  <si>
    <t>International Journal of e-Collaboration (IJeC)</t>
  </si>
  <si>
    <t>IJeC</t>
  </si>
  <si>
    <t>国际电子协作期刊</t>
  </si>
  <si>
    <t>刊载电子协作（协作商务）领域的研究文章，涉及相关技术的设计、应用与评价等。</t>
  </si>
  <si>
    <t>Ned Kock</t>
  </si>
  <si>
    <t>http://services.igi-global.com/resolvedoi/resolve.aspx?doi=10.4018/IJeC</t>
  </si>
  <si>
    <t>Electronic Government</t>
  </si>
  <si>
    <t>Government Science and Technology</t>
  </si>
  <si>
    <t>International Journal of Electronic Government Research (IJEGR)</t>
  </si>
  <si>
    <t>IJEGR</t>
  </si>
  <si>
    <t>国际电子政府研究期刊</t>
  </si>
  <si>
    <t>刊载电子政府研究的原始论文，注重多学科视角，涉及技术支持、管理、政策、影响评价等方面。</t>
  </si>
  <si>
    <t>Vishanth Weerakkody</t>
  </si>
  <si>
    <t>http://services.igi-global.com/resolvedoi/resolve.aspx?doi=10.4018/IJEGR</t>
  </si>
  <si>
    <t>Semantic Web</t>
  </si>
  <si>
    <t>International Journal on Semantic Web and Information Systems (IJSWIS)</t>
  </si>
  <si>
    <t>IJSWIS</t>
  </si>
  <si>
    <t>国际语义网与信息系统期刊</t>
  </si>
  <si>
    <t>刊载全球语义网和信息系统领域的研究论文，为该领域的专家相互交流自己高质量的研究发现提供了一个良好的平台。</t>
  </si>
  <si>
    <t>Miltiadis D. Lytras</t>
  </si>
  <si>
    <t>http://services.igi-global.com/resolvedoi/resolve.aspx?doi=10.4018/IJSWIS</t>
  </si>
  <si>
    <t>Web Technologies &amp; Engineering</t>
  </si>
  <si>
    <t>International Journal of Information Technology and Web Engineering (IJITWE)</t>
  </si>
  <si>
    <t>IJITWE</t>
  </si>
  <si>
    <t>国际信息技术与网络工程期刊</t>
  </si>
  <si>
    <t>主要刊载与信息技术概念、工具、方法论等方面相关的研究论文。</t>
  </si>
  <si>
    <t>Ghazi I. Alkhatib</t>
  </si>
  <si>
    <t>http://services.igi-global.com/resolvedoi/resolve.aspx?doi=10.4018/IJITWE</t>
  </si>
  <si>
    <t>Health Information Systems</t>
  </si>
  <si>
    <t>Medical, Healthcare, and Life Science and Technology</t>
  </si>
  <si>
    <t>International Journal of Healthcare Information Systems and Informatics (IJHISI)</t>
  </si>
  <si>
    <t>IJHISI</t>
  </si>
  <si>
    <t>国际保健信息系统与信息学期刊</t>
  </si>
  <si>
    <t>刊载有关新兴的保健信息系统与信息学方面的介绍性文章以及案例、评论和书评。</t>
  </si>
  <si>
    <t>Joseph Tan</t>
  </si>
  <si>
    <t>http://services.igi-global.com/resolvedoi/resolve.aspx?doi=10.4018/IJHISI</t>
  </si>
  <si>
    <t>Web-Based Teaching &amp; Learning</t>
  </si>
  <si>
    <t>International Journal of Web-Based Learning and Teaching Technologies (IJWLTT)</t>
  </si>
  <si>
    <t>IJWLTT</t>
  </si>
  <si>
    <t>国际网基学习与教学技术期刊</t>
  </si>
  <si>
    <t>主要致力于传播以网络为基础的各项技术及其相关知识，以支持该领域的研究人员、从业人员以及任务制定者设计出更高效的学习系统和软件。</t>
  </si>
  <si>
    <t>Mahesh S. Raisinghani</t>
  </si>
  <si>
    <t>http://services.igi-global.com/resolvedoi/resolve.aspx?doi=10.4018/IJWLTT</t>
  </si>
  <si>
    <t>Cognitive Informatics</t>
  </si>
  <si>
    <t>International Journal of Cognitive Informatics and Natural Intelligence (IJCINI)</t>
  </si>
  <si>
    <t>IJCINI</t>
  </si>
  <si>
    <t>国际认知信息和自然智力期刊</t>
  </si>
  <si>
    <t>主要刊载自然智力、自律计算和神经学等方面高质量的论文，并一直在为全世界的研究者、从业者和研究生提供一个交流的平台。</t>
  </si>
  <si>
    <t>Yingxu Wang</t>
  </si>
  <si>
    <t>http://services.igi-global.com/resolvedoi/resolve.aspx?doi=10.4018/IJCINI</t>
  </si>
  <si>
    <t>IT Security and Ethics</t>
  </si>
  <si>
    <t>Security and Forensic Science and Technology</t>
  </si>
  <si>
    <t>Information Security &amp; Privacy</t>
  </si>
  <si>
    <t>International Journal of Information Security and Privacy (IJISP)</t>
  </si>
  <si>
    <t>IJISP</t>
  </si>
  <si>
    <t>国际信息安全和隐私期刊</t>
  </si>
  <si>
    <t>刊载国际信息安全和隐私领域高质量、综合性的研究论文、案例分析、书评、指南、论述等，致力于创造和培育一个信息安全与隐私领域理论研究和实践交流的平台。</t>
  </si>
  <si>
    <t>Li Yang, Dalei Wu</t>
  </si>
  <si>
    <t>http://services.igi-global.com/resolvedoi/resolve.aspx?doi=10.4018/IJISP</t>
  </si>
  <si>
    <t>Supply Chain Management</t>
  </si>
  <si>
    <t>International Journal of Information Systems and Supply Chain Management (IJISSCM)</t>
  </si>
  <si>
    <t>IJISSCM</t>
  </si>
  <si>
    <t>信息系统和供应链管理国际期刊</t>
  </si>
  <si>
    <t>分析供应链管理领域内的现行最新研究成果，以及供应链管理运用信息系统的相互作用，联系，应用和支持程序。重点阐述新技术、方法和技巧的应用。</t>
  </si>
  <si>
    <t>John Wang</t>
  </si>
  <si>
    <t>http://services.igi-global.com/resolvedoi/resolve.aspx?doi=10.4018/IJISSCM</t>
  </si>
  <si>
    <t>International Journal of Information Technologies and Systems Approach (IJITSA)</t>
  </si>
  <si>
    <t>IJITSA</t>
  </si>
  <si>
    <t>信息技术和系统方法国际期刊</t>
  </si>
  <si>
    <t>是关于应用和理论研究的一部同行评鉴的国际期刊，旨在阐述信息系统领域的学者和从业人员在运用系统方法过程中所遇到的基础，挑战，机遇，问题，趋势和解决方案。</t>
  </si>
  <si>
    <t>Manuel Mora</t>
  </si>
  <si>
    <t>http://services.igi-global.com/resolvedoi/resolve.aspx?doi=10.4018/IJITSA</t>
  </si>
  <si>
    <t>Journal of Information Technology Research (JITR)</t>
  </si>
  <si>
    <t>JITR</t>
  </si>
  <si>
    <t>信息技术研究期刊</t>
  </si>
  <si>
    <t>出版关于信息科学技术的新兴和突破领域的跨学科和同行评鉴的综合研究成果，旨在发展和拓展关于信息科学技术的现有研究。</t>
  </si>
  <si>
    <t>Francisco José García-Peñalvo</t>
  </si>
  <si>
    <t>http://services.igi-global.com/resolvedoi/resolve.aspx?doi=10.4018/JITR</t>
  </si>
  <si>
    <t>International Journal of Information Communication Technologies and Human Development (IJICTHD)</t>
  </si>
  <si>
    <t>IJICTHD</t>
  </si>
  <si>
    <t>信息通信技术和人类发展国际期刊</t>
  </si>
  <si>
    <t>该刊汇集了理论和实证作品，这些作品将为信息通信技术如何促进人类进步的那些尚未开发领域的研究作出巨大的贡献。</t>
  </si>
  <si>
    <t>Hakikur Rahman</t>
  </si>
  <si>
    <t>http://services.igi-global.com/resolvedoi/resolve.aspx?doi=10.4018/IJICTHD</t>
  </si>
  <si>
    <t>Mobile and Wireless Computing</t>
  </si>
  <si>
    <t>Mobile Computing</t>
  </si>
  <si>
    <t>International Journal of Mobile Computing and Multimedia Communications (IJMCMC)</t>
  </si>
  <si>
    <t>IJMCMC</t>
  </si>
  <si>
    <t>移动计算和多媒体通信国际期刊</t>
  </si>
  <si>
    <t>该刊内容包括原创性研究论文，最新评论，科技注解，案例研究，创新项目和书评等，而这些内容都是关于如何平衡移动与多媒体计算各方面的问题这一主题的。</t>
  </si>
  <si>
    <t>Agustinus Waluyo</t>
  </si>
  <si>
    <t>http://services.igi-global.com/resolvedoi/resolve.aspx?doi=10.4018/IJMCMC</t>
  </si>
  <si>
    <t>Digital Crime &amp; Forensics</t>
  </si>
  <si>
    <t>International Journal of Digital Crime and Forensics (IJDCF)</t>
  </si>
  <si>
    <t>IJDCF</t>
  </si>
  <si>
    <t>数字犯罪及鉴证国际期刊</t>
  </si>
  <si>
    <t>该刊提供了在计算机和电子存储媒介中发现的法律证据发展的最新报道。描述了电子设备和软件在犯罪预防和调查中的应用，以及处理利益法律体系中一系列问题的广泛科学的应用。</t>
  </si>
  <si>
    <t>Wei Qi Yan</t>
  </si>
  <si>
    <t>http://services.igi-global.com/resolvedoi/resolve.aspx?doi=10.4018/IJDCF</t>
  </si>
  <si>
    <t>Portal Technologies</t>
  </si>
  <si>
    <t>International Journal of Web Portals (IJWP)</t>
  </si>
  <si>
    <t>IJWP</t>
  </si>
  <si>
    <t>网络门户国际期刊</t>
  </si>
  <si>
    <t>是关于门户软件和工程实践的高质量、同行评鉴期刊。为研究者，开发者和行业从业者提供了平台来发表他们对门户应用的研究和实践成果。</t>
  </si>
  <si>
    <t>Maria Manuela Cruz-Cunha, Emanuel Soares Peres</t>
  </si>
  <si>
    <t>http://services.igi-global.com/resolvedoi/resolve.aspx?doi=10.4018/IJWP</t>
  </si>
  <si>
    <t>Electronic Services</t>
  </si>
  <si>
    <t>Electronic Services &amp; Service Science</t>
  </si>
  <si>
    <t>International Journal of E-Services and Mobile Applications (IJESMA)</t>
  </si>
  <si>
    <t>IJESMA</t>
  </si>
  <si>
    <t>电子服务与移动应用国际期刊</t>
  </si>
  <si>
    <t>该刊目标是成为一种跨学科期刊，提供源于市场营销和管理等不同领域的电子服务，自助服务和移动通信的全方位的综合报道和理解。</t>
  </si>
  <si>
    <t>Morten Falch</t>
  </si>
  <si>
    <t>http://services.igi-global.com/resolvedoi/resolve.aspx?doi=10.4018/IJESMA</t>
  </si>
  <si>
    <t>Blended &amp; Mobile Learning</t>
  </si>
  <si>
    <t>International Journal of Mobile and Blended Learning (IJMBL)</t>
  </si>
  <si>
    <t>IJMBL</t>
  </si>
  <si>
    <t>移动和混合学习国际期刊</t>
  </si>
  <si>
    <t>该刊为移动和混合学习这一领域的研究者提供了一个论坛，来共享他们将电子学习和移动学习相结合的知识与经验。</t>
  </si>
  <si>
    <t>David Parsons</t>
  </si>
  <si>
    <t>http://services.igi-global.com/resolvedoi/resolve.aspx?doi=10.4018/IJMBL</t>
  </si>
  <si>
    <t>Cybernetics</t>
  </si>
  <si>
    <t>International Journal of Actor-Network Theory and Technological Innovation (IJANTTI)</t>
  </si>
  <si>
    <t>IJANTTI</t>
  </si>
  <si>
    <t>行动者网络理论与技术革新国际期刊</t>
  </si>
  <si>
    <t>该刊涵盖了关于行动者网络理论这一主题的一系列文章，及其作为一种工具，应用于探究与信息和通信技术的完善和运用相关的社会技术现象的范例。</t>
  </si>
  <si>
    <t>Ivan Tchalakov</t>
  </si>
  <si>
    <t>http://services.igi-global.com/resolvedoi/resolve.aspx?doi=10.4018/IJANTTI</t>
  </si>
  <si>
    <t>Bioinformatics</t>
  </si>
  <si>
    <t>Nanotechnology</t>
  </si>
  <si>
    <t>International Journal of Nanotechnology and Molecular Computation (IJNMC)</t>
  </si>
  <si>
    <t>IJNMC</t>
  </si>
  <si>
    <t>纳米技术和分子计算国际期刊</t>
  </si>
  <si>
    <t>该刊出版了纳米技术和分子计算所有领域的突破性创新研究，包括但不局限于理论，实证和技术研究。这些研究涉及分子和化学计算，膜计算，碳纳米管和其他纳米器件，量子信息处理，纳米计算，分子机器，等等。</t>
  </si>
  <si>
    <t>Bruce MacLennan, Keshav Deo Verma</t>
  </si>
  <si>
    <t>http://services.igi-global.com/resolvedoi/resolve.aspx?doi=10.4018/IJNMC</t>
  </si>
  <si>
    <t>International Journal of Information Systems in the Service Sector (IJISSS)</t>
  </si>
  <si>
    <t>IJISSS</t>
  </si>
  <si>
    <t>服务行业信息系统国际期刊</t>
  </si>
  <si>
    <t>该刊出版关于服务行业及其交互，链接，运用和支持所使用的信息系统领域的现行最新研究。其中包含方法，分析和实证研究，以及对相关研究的综评，技术报告，书评和案例研究。</t>
  </si>
  <si>
    <t>http://services.igi-global.com/resolvedoi/resolve.aspx?doi=10.4018/IJISSS</t>
  </si>
  <si>
    <t>Healthcare Information Systems</t>
  </si>
  <si>
    <t>International Journal of Healthcare Delivery Reform Initiatives (IJHDRI)</t>
  </si>
  <si>
    <t>IJHDRI</t>
  </si>
  <si>
    <t>医疗保健服务改革措施国际期刊</t>
  </si>
  <si>
    <t>该刊出版原创作品，其内容涵盖旨在改善医疗保健服务的医疗保健管理改革和信息系统措施的所有领域。该刊重视实证研究，但是可能也会包含医疗保健行业从业者和学者所著的专业理论，方法和审评论作品。</t>
  </si>
  <si>
    <t>Matthew W. Guah</t>
  </si>
  <si>
    <t>http://services.igi-global.com/resolvedoi/resolve.aspx?doi=10.4018/IJHDRI</t>
  </si>
  <si>
    <t>High Performance Computing</t>
  </si>
  <si>
    <t>Grid &amp; High Performance Computing</t>
  </si>
  <si>
    <t>International Journal of Grid and High Performance Computing (IJGHPC)</t>
  </si>
  <si>
    <t>IJGHPC</t>
  </si>
  <si>
    <t>网格与高性能计算国际期刊</t>
  </si>
  <si>
    <t>该刊致力于分析关于网格和云演变，中间设备，标准，API，经济，教育，服务，运算法则，共同研究，影响，安全，趋势，挑战等所有方面的最新研究。</t>
  </si>
  <si>
    <t>Emmanuel Udoh, Ching-Hsien Hsu, Mohammad Khan</t>
  </si>
  <si>
    <t>http://services.igi-global.com/resolvedoi/resolve.aspx?doi=10.4018/IJGHPC</t>
  </si>
  <si>
    <t>Ubiquitous &amp; Pervasive Computing</t>
  </si>
  <si>
    <t>International Journal of Advanced Pervasive and Ubiquitous Computing (IJAPUC)</t>
  </si>
  <si>
    <t>IJAPUC</t>
  </si>
  <si>
    <t>高阶普适计算国际期刊</t>
  </si>
  <si>
    <t>该刊是一部同行评鉴的国际期刊，其特色在于出版所有涉及与信息系统学科相关的、新兴的普适运算这一领域的作品。</t>
  </si>
  <si>
    <t>Tao Gao</t>
  </si>
  <si>
    <t>http://services.igi-global.com/resolvedoi/resolve.aspx?doi=10.4018/IJAPUC</t>
  </si>
  <si>
    <t>Digital Divide &amp; Developing Countries</t>
  </si>
  <si>
    <t>International Journal of E-Adoption (IJEA)</t>
  </si>
  <si>
    <t>IJEA</t>
  </si>
  <si>
    <t>电子应用国际期刊</t>
  </si>
  <si>
    <t xml:space="preserve"> 该刊重点是促进电子应用领域的研究，其内容涵盖了从基础研究到社会经济影响这一范围的电子应用的众多方面。</t>
  </si>
  <si>
    <t>Sushil Sharma, Hayden Wimmer</t>
  </si>
  <si>
    <t>http://services.igi-global.com/resolvedoi/resolve.aspx?doi=10.4018/IJEA</t>
  </si>
  <si>
    <t>Sociology</t>
  </si>
  <si>
    <t>Knowledge Society</t>
  </si>
  <si>
    <t>International Journal of Sociotechnology and Knowledge Development (IJSKD)</t>
  </si>
  <si>
    <t>IJSKD</t>
  </si>
  <si>
    <t>社会技术和知识发展国际期刊</t>
  </si>
  <si>
    <t>出版的文章详细分析和讨论了社会技术哲学和实践，这些将巩固成功的组织变迁，从而为现今社会和组织建立一个更有希望的未来。该刊旨在将源于世界各地的组织发展与技术研究的从业者们的智慧融为一体，呈现给读者。</t>
  </si>
  <si>
    <t>Constance Kampf, José Abdelnour-Nocera</t>
  </si>
  <si>
    <t>http://services.igi-global.com/resolvedoi/resolve.aspx?doi=10.4018/IJSKD</t>
  </si>
  <si>
    <t>Agent Technologies</t>
  </si>
  <si>
    <t>International Journal of Agent Technologies and Systems (IJATS)</t>
  </si>
  <si>
    <t>IJATS</t>
  </si>
  <si>
    <t>智能体技术与系统国际期刊</t>
  </si>
  <si>
    <t>该刊内容重点是研究智能体和多多智能体系统的各个方面，尤其着重于修改现有学习技术和创建新的学习范例，以应对复杂的现实世界的问题所带来的众多挑战。</t>
  </si>
  <si>
    <t>Yu Zhang, Goran Trajkovski</t>
  </si>
  <si>
    <t>http://services.igi-global.com/resolvedoi/resolve.aspx?doi=10.4018/IJATS</t>
  </si>
  <si>
    <t>International Journal of Ambient Computing and Intelligence (IJACI)</t>
  </si>
  <si>
    <t>IJACI</t>
  </si>
  <si>
    <t>环境与智能计算国际期刊</t>
  </si>
  <si>
    <t>重点汇聚了几个计算领域的内容，包括普及运算，智能系统研究，语境意识，等等。</t>
  </si>
  <si>
    <t>Nilanjan Dey</t>
  </si>
  <si>
    <t>http://services.igi-global.com/resolvedoi/resolve.aspx?doi=10.4018/IJACI</t>
  </si>
  <si>
    <t>Crisis Response and Management</t>
  </si>
  <si>
    <t>Emergency &amp; Disaster Management</t>
  </si>
  <si>
    <t>International Journal of Information Systems for Crisis Response and Management (IJISCRAM)</t>
  </si>
  <si>
    <t>IJISCRAM</t>
  </si>
  <si>
    <t>危机应对与管理信息系统国际期刊</t>
  </si>
  <si>
    <t>该刊为研究危机回应与管理提供了严格的学术性参考。重点是对信息系统技术和方法的设计，发展，完善，运用和评估，以协助进行危机回应与管理。</t>
  </si>
  <si>
    <t>Murray E. Jennex, Víctor Amadeo Bañuls Silvera</t>
  </si>
  <si>
    <t>http://services.igi-global.com/resolvedoi/resolve.aspx?doi=10.4018/IJISCRAM</t>
  </si>
  <si>
    <t>Decision Support Systems</t>
  </si>
  <si>
    <t>International Journal of Decision Support System Technology (IJDSST)</t>
  </si>
  <si>
    <t>IJDSST</t>
  </si>
  <si>
    <t>决策支持系统技术国际期刊</t>
  </si>
  <si>
    <t>首要目标是提供DMSS技术问题的综合报道。这些问题包括DMSS的新硬件和软件，提供决策支持的新模型，用户和系统之间的对话管理，系统内部的数据库和模型库管理，等等。</t>
  </si>
  <si>
    <t>Pascale Zaraté</t>
  </si>
  <si>
    <t>http://services.igi-global.com/resolvedoi/resolve.aspx?doi=10.4018/IJDSST</t>
  </si>
  <si>
    <t>Social Networking</t>
  </si>
  <si>
    <t>International Journal of Virtual Communities and Social Networking (IJVCSN)</t>
  </si>
  <si>
    <t>IJVCSN</t>
  </si>
  <si>
    <t>虚拟社区和社交网络国际期刊</t>
  </si>
  <si>
    <t>为研究和探讨技术、社会和法律问题的研究人员、从业人员及用户提供了平台，并努力成为一个涵盖不同领域的跨学科期刊，如信息系统，计算机科学，社会学和心理学。</t>
  </si>
  <si>
    <t>Subhasish Dasgupta</t>
  </si>
  <si>
    <t>http://services.igi-global.com/resolvedoi/resolve.aspx?doi=10.4018/IJVCSN</t>
  </si>
  <si>
    <t>Telecommunications and Networking</t>
  </si>
  <si>
    <t>International Journal of Interdisciplinary Telecommunications and Networking (IJITN)</t>
  </si>
  <si>
    <t>IJITN</t>
  </si>
  <si>
    <t>跨学科电信及网络国际期刊</t>
  </si>
  <si>
    <t>该刊研究最新和最重要的电信与网络文章和问题，并从多维和跨学科的角度为研究者和从业者提供解决方法。该刊注重电子工程，计算机科学，信息技术，运筹学，商务管理，经济学，社会学及法律等领域的跨学科观点。</t>
  </si>
  <si>
    <t>Michael R Bartolacci, Steven R. Powell</t>
  </si>
  <si>
    <t>http://services.igi-global.com/resolvedoi/resolve.aspx?doi=10.4018/IJITN</t>
  </si>
  <si>
    <t>Systems and Software Engineering</t>
  </si>
  <si>
    <t>Open Source Software</t>
  </si>
  <si>
    <t>International Journal of Open Source Software and Processes (IJOSSP)</t>
  </si>
  <si>
    <t>IJOSSP</t>
  </si>
  <si>
    <t>开放源码软件和程序国际期刊</t>
  </si>
  <si>
    <t>该刊出版开放源码软件与程序这一领域的高质量、同行评鉴和原创性研究文章。这一广泛领域涉及很多令人感兴趣的问题和方面，包括特殊发展程序，协调与沟通等社区问题，经济甚至法律问题等。</t>
  </si>
  <si>
    <t>Stefan Koch</t>
  </si>
  <si>
    <t>http://services.igi-global.com/resolvedoi/resolve.aspx?doi=10.4018/IJOSSP</t>
  </si>
  <si>
    <t>Computational Intelligence</t>
  </si>
  <si>
    <t>International Journal of Software Science and Computational Intelligence (IJSSCI)</t>
  </si>
  <si>
    <t>IJSSCI</t>
  </si>
  <si>
    <t>软件科学和计算智能国际期刊</t>
  </si>
  <si>
    <t>是一部跨学科，归档，并严格审阅的期刊，出版和传播关于软件科学，计算智能及其应用这一新兴领域的最前沿研究成果和技术发展。</t>
  </si>
  <si>
    <t>http://services.igi-global.com/resolvedoi/resolve.aspx?doi=10.4018/IJSSCI</t>
  </si>
  <si>
    <t>Multimedia Technology</t>
  </si>
  <si>
    <t>Gaming</t>
  </si>
  <si>
    <t>International Journal of Gaming and Computer-Mediated Simulations (IJGCMS)</t>
  </si>
  <si>
    <t>IJGCMS</t>
  </si>
  <si>
    <t>游戏及计算机媒介模拟国际期刊</t>
  </si>
  <si>
    <t>该刊是一部同行评鉴的跨学科国际期刊，致力于对电子游戏和计算机媒介模拟的理论与实证的理解。</t>
  </si>
  <si>
    <t>Brock Dubbels</t>
  </si>
  <si>
    <t>http://services.igi-global.com/resolvedoi/resolve.aspx?doi=10.4018/IJGCMS</t>
  </si>
  <si>
    <t>International Journal of Mobile Human Computer Interaction (IJMHCI)</t>
  </si>
  <si>
    <t>IJMHCI</t>
  </si>
  <si>
    <t>移动人机交互国际期刊</t>
  </si>
  <si>
    <t>该刊汇聚了国际著名专家的研究论文，其主题是关于便携，移动和耐磨创新技术的设计，评估和运用。该刊还涵盖了关于这些技术所带来的社会和/或组织影响的文章。</t>
  </si>
  <si>
    <t>Joanna Lumsden</t>
  </si>
  <si>
    <t>http://services.igi-global.com/resolvedoi/resolve.aspx?doi=10.4018/IJMHCI</t>
  </si>
  <si>
    <t>Adaptive &amp; Complex Systems</t>
  </si>
  <si>
    <t>International Journal of Applied Evolutionary Computation (IJAEC)</t>
  </si>
  <si>
    <t>IJAEC</t>
  </si>
  <si>
    <t>应用进化计算国际期刊</t>
  </si>
  <si>
    <t>内容涵盖智能计算新兴领域的最新跨学科研究成果。通过提供这个科学的学术平台来交流关于智能计算领域的创新主题，趋势和研究的成果，该刊拓展了其主要和关键概念的广度和深度。</t>
  </si>
  <si>
    <t>Wei-Chiang Samuelson Hong</t>
  </si>
  <si>
    <t>http://services.igi-global.com/resolvedoi/resolve.aspx?doi=10.4018/IJAEC</t>
  </si>
  <si>
    <t>International Journal of Strategic Decision Sciences (IJSDS)</t>
  </si>
  <si>
    <t>IJSDS</t>
  </si>
  <si>
    <t>战略决策科学国际期刊</t>
  </si>
  <si>
    <t>属同行评鉴期刊，重点是促进决策者运用分析方法来完成战略决策的制定，其内容包括理论和实证研究，现实世界的应用和案例研究。</t>
  </si>
  <si>
    <t>http://services.igi-global.com/resolvedoi/resolve.aspx?doi=10.4018/IJSDS</t>
  </si>
  <si>
    <t>Entrepreneurship &amp; Innovation</t>
  </si>
  <si>
    <t>International Journal of E-Entrepreneurship and Innovation (IJEEI)</t>
  </si>
  <si>
    <t>IJEEI</t>
  </si>
  <si>
    <t>电子企业与创新国际期刊</t>
  </si>
  <si>
    <t>研究网络及信息和通讯技术在电子企业和创新领域内的创新利用，展示了关于电子企业与创新的性质，程序和实用的现代研究成果。该刊通过跨学科途径研究电子企业与创新，为研究和从业人员提供了一个全面和理论框架。</t>
  </si>
  <si>
    <t>Waralak V. Siricharoen</t>
  </si>
  <si>
    <t>http://services.igi-global.com/resolvedoi/resolve.aspx?doi=10.4018/IJEEI</t>
  </si>
  <si>
    <t>Adult Learning</t>
  </si>
  <si>
    <t>International Journal of Adult Vocational Education and Technology (IJAVET)</t>
  </si>
  <si>
    <t>IJAVET</t>
  </si>
  <si>
    <t>成人职业教育与技术国际期刊</t>
  </si>
  <si>
    <t>通过出版世界知名学者，理论家和实践者的理论，研究，实践，个人经历和领悟成果，展示给成人学习者全球范围内的教育技巧。</t>
  </si>
  <si>
    <t>Victor C.X. Wang, Lyle Yorks, Patricia Cranton</t>
  </si>
  <si>
    <t>http://services.igi-global.com/resolvedoi/resolve.aspx?doi=10.4018/IJAVET</t>
  </si>
  <si>
    <t>International Journal of Service Science, Management, Engineering, and Technology (IJSSMET)</t>
  </si>
  <si>
    <t>IJSSMET</t>
  </si>
  <si>
    <t>服务科学，管理，工程和技术国际期刊</t>
  </si>
  <si>
    <t>为研究者和从业人员提供了一个公开的论坛，以分享服务科学的最新知识。其出版内容涵盖服务的各个方面，如计划，设计，运行，评估和改进。读者包括学术研究人员和从事该行业的专业人员。</t>
  </si>
  <si>
    <t>Ghazy Assassa, Ahmad Taher Azar</t>
  </si>
  <si>
    <t>http://services.igi-global.com/resolvedoi/resolve.aspx?doi=10.4018/IJSSMET</t>
  </si>
  <si>
    <t>International Journal of Innovation in the Digital Economy (IJIDE)</t>
  </si>
  <si>
    <t>IJIDE</t>
  </si>
  <si>
    <t>在数字经济中的创新国际期刊</t>
  </si>
  <si>
    <t>运用新的理论和实践方法研究关于数字经济的相关信息。出版的内容致力于加强人们对数字经济定义的关注，并提供信息，信息技术和创新这些主要能源的竞争优势。</t>
  </si>
  <si>
    <t>Ionica Oncioiu</t>
  </si>
  <si>
    <t>http://services.igi-global.com/resolvedoi/resolve.aspx?doi=10.4018/IJIDE</t>
  </si>
  <si>
    <t>Virtual Learning Environments</t>
  </si>
  <si>
    <t>International Journal of Virtual and Personal Learning Environments (IJVPLE)</t>
  </si>
  <si>
    <t>IJVPLE</t>
  </si>
  <si>
    <t>虚拟和个人学习环境国际期刊</t>
  </si>
  <si>
    <t>为教育工作者，技术人员和培训人员等国际读者群提供了全面的学习技巧和方法，是学者，专家，企业培训人员和决策者关于信息和通信技术的主要参考资源。</t>
  </si>
  <si>
    <t>Thomas Connolly</t>
  </si>
  <si>
    <t>http://services.igi-global.com/resolvedoi/resolve.aspx?doi=10.4018/IJVPLE</t>
  </si>
  <si>
    <t>International Journal of Technology Diffusion (IJTD)</t>
  </si>
  <si>
    <t>IJTD</t>
  </si>
  <si>
    <t>技术传播国际期刊</t>
  </si>
  <si>
    <t>出版原创性科学和高质量的研究文章，其研究是关于信息管理系统，技术传播，以及电子商务、电子政府和移动应用部运用商务系统的各方面问题。</t>
  </si>
  <si>
    <t>Ali Hussein Saleh Zolait</t>
  </si>
  <si>
    <t>http://services.igi-global.com/resolvedoi/resolve.aspx?doi=10.4018/IJTD</t>
  </si>
  <si>
    <t>IT Governance</t>
  </si>
  <si>
    <t>International Journal of IT/Business Alignment and Governance (IJITBAG)</t>
  </si>
  <si>
    <t>IJITBAG</t>
  </si>
  <si>
    <t>IT /业务调整与治理国际期刊</t>
  </si>
  <si>
    <t>聚焦于IT相关业务领域的管理和治理问题，重点解决在业务和IT相结合的支持下，组织如何赋予企业和员工执行他们职责的问题，出版应用在专业IT和商业界的领先研究成果。</t>
  </si>
  <si>
    <t>Steven De Haes, Wim Van Grembergen</t>
  </si>
  <si>
    <t>http://services.igi-global.com/resolvedoi/resolve.aspx?doi=10.4018/IJITBAG</t>
  </si>
  <si>
    <t>Global Business</t>
  </si>
  <si>
    <t>International Journal of Asian Business and Information Management (IJABIM)</t>
  </si>
  <si>
    <t>IJABIM</t>
  </si>
  <si>
    <t>亚洲商务和信息管理国际期刊</t>
  </si>
  <si>
    <t>通过明确的国际和跨学科方法，提供了关于亚洲商务和管理技术的全球化和可持续发展的及时而深入的分析，为政策制定者，政府官员，学者和相关从业者展示了丰富而全面的资源。</t>
  </si>
  <si>
    <t>Patricia Ordóñez de Pablos</t>
  </si>
  <si>
    <t>http://services.igi-global.com/resolvedoi/resolve.aspx?doi=10.4018/IJABIM</t>
  </si>
  <si>
    <t>Environmental Science and Technologies</t>
  </si>
  <si>
    <t>Environmental Science and Technology</t>
  </si>
  <si>
    <t>Geoinformatics</t>
  </si>
  <si>
    <t>International Journal of Applied Geospatial Research (IJAGR)</t>
  </si>
  <si>
    <t>IJAGR</t>
  </si>
  <si>
    <t>地理空间的应用研究国际期刊</t>
  </si>
  <si>
    <t>专门研究与地理信息科学与技术相连接的应用地理学。该刊展示给政策分析者，地理信息从业者和学者的均是关于地理空间应用研究的高质量文章。</t>
  </si>
  <si>
    <t>Donald Patrick Albert</t>
  </si>
  <si>
    <t>http://services.igi-global.com/resolvedoi/resolve.aspx?doi=10.4018/IJAGR</t>
  </si>
  <si>
    <t>Algorithms</t>
  </si>
  <si>
    <t>International Journal of Applied Metaheuristic Computing (IJAMC)</t>
  </si>
  <si>
    <t>IJAMC</t>
  </si>
  <si>
    <t>应用启发式计算国际期刊</t>
  </si>
  <si>
    <t>是一部非常严格的同行评鉴期刊，出版与启发式计算相关跨学科领域内的最新发展，模型和应用的高质量创新研究。</t>
  </si>
  <si>
    <t>Peng-Yeng Yin</t>
  </si>
  <si>
    <t>http://services.igi-global.com/resolvedoi/resolve.aspx?doi=10.4018/IJAMC</t>
  </si>
  <si>
    <t>Collective Intelligence</t>
  </si>
  <si>
    <t>International Journal of Organizational and Collective Intelligence (IJOCI)</t>
  </si>
  <si>
    <t>IJOCI</t>
  </si>
  <si>
    <t>组织和集体智慧国际期刊</t>
  </si>
  <si>
    <t>聚焦于相关企业的共享知识的计算理论与实证分析，出版内容包括智能计算的技术和管理方面的实际和理论性文章。该刊还可以反应各领域的最新进展，如知识计算，决策科学，组织系统和机器人技术。</t>
  </si>
  <si>
    <t>Victor Chang, Dickson K.W. Chiu</t>
  </si>
  <si>
    <t>http://services.igi-global.com/resolvedoi/resolve.aspx?doi=10.4018/IJOCI</t>
  </si>
  <si>
    <t>Business Process Management</t>
  </si>
  <si>
    <t>International Journal of Operations Research and Information Systems (IJORIS)</t>
  </si>
  <si>
    <t>IJORIS</t>
  </si>
  <si>
    <t>运筹研究与信息系统国际期刊</t>
  </si>
  <si>
    <t>出版的是关于运筹研究和信息系统的现行最新研究成果，其内容涉及运筹研究和信息系统之间的相互作用，相互联系，相互运用和相互支持，涵盖了该领域的新兴理论，原则，模式，流程和应用。</t>
  </si>
  <si>
    <t>http://services.igi-global.com/resolvedoi/resolve.aspx?doi=10.4018/IJORIS</t>
  </si>
  <si>
    <t>Library Science</t>
  </si>
  <si>
    <t>Digital Libraries</t>
  </si>
  <si>
    <t>International Journal of Digital Library Systems (IJDLS)</t>
  </si>
  <si>
    <t>IJDLS</t>
  </si>
  <si>
    <t>数字图书馆系统国际期刊</t>
  </si>
  <si>
    <t>内容涵盖了全球范围内应用于各图书馆的多媒体技术的快速发展，并为学者，科学家，图书管理员，相关从业人员和工程师提供了关于电子图书馆研究，设计和应用的最新发现和创新技术解决方案。</t>
  </si>
  <si>
    <t>http://services.igi-global.com/resolvedoi/resolve.aspx?doi=10.4018/IJDLS</t>
  </si>
  <si>
    <t>International Journal of Knowledge Discovery in Bioinformatics (IJKDB)</t>
  </si>
  <si>
    <t>IJKDB</t>
  </si>
  <si>
    <t>生物信息学的知识发现国际期刊</t>
  </si>
  <si>
    <t>收集了生物信息学的计算知识发现方法的最重要研究和最新实践。该刊论文主题包括系统生物学，蛋白质结构，基因表达，生物数据整合。</t>
  </si>
  <si>
    <t>George Perry, Clyde F. Phelix</t>
  </si>
  <si>
    <t>http://services.igi-global.com/resolvedoi/resolve.aspx?doi=10.4018/IJKDB</t>
  </si>
  <si>
    <t>Robotics</t>
  </si>
  <si>
    <t>International Journal of Synthetic Emotions (IJSE)</t>
  </si>
  <si>
    <t>IJSE</t>
  </si>
  <si>
    <t>综合情绪国际期刊</t>
  </si>
  <si>
    <t>阐述代理、机器人、系统和设备的综合情绪的产生、表达及运用问题。其主题内容广泛，包括非常有益于该领域从业者、研究人员和学者的情感识别，社会机器人和情感为基础的控制系统。</t>
  </si>
  <si>
    <t>Amira S. Ashour, Nilanjan Dey</t>
  </si>
  <si>
    <t>http://services.igi-global.com/resolvedoi/resolve.aspx?doi=10.4018/IJSE</t>
  </si>
  <si>
    <t>Environmental Engineering</t>
  </si>
  <si>
    <t>International Journal of Geotechnical Earthquake Engineering (IJGEE)</t>
  </si>
  <si>
    <t>IJGEE</t>
  </si>
  <si>
    <t>岩土地震工程国际期刊</t>
  </si>
  <si>
    <t>重点研究岩土工程在土动力学，工程地震学，减灾，地震工程中的作用，出版的都是领先的地震学家，应用数学家，岩土工程师和其他领域的专家所著的国际论文。</t>
  </si>
  <si>
    <t>T.G. Sitharam</t>
  </si>
  <si>
    <t>http://services.igi-global.com/resolvedoi/resolve.aspx?doi=10.4018/IJGEE</t>
  </si>
  <si>
    <t>International Journal of Handheld Computing Research (IJHCR)</t>
  </si>
  <si>
    <t>IJHCR</t>
  </si>
  <si>
    <t>手持式计算研究国际期刊</t>
  </si>
  <si>
    <t>汇聚了全球学者和企业家对用于无线或移动业务的先进工具和技术的研究，并提供了手持式计算在理论，设计，完善，分析，应用和水平方面的最新发展情况。</t>
  </si>
  <si>
    <t>Wen-Chen Hu</t>
  </si>
  <si>
    <t>http://services.igi-global.com/resolvedoi/resolve.aspx?doi=10.4018/IJHCR</t>
  </si>
  <si>
    <t>International Journal of E-Politics (IJEP)</t>
  </si>
  <si>
    <t>IJEP</t>
  </si>
  <si>
    <t>电子政治国际期刊</t>
  </si>
  <si>
    <t>为电子政治这一新兴交叉学科领域的研究和实践奠定了基础，并为电子政治在各种情况和环境下的表现形式的理论与实证研究提供了出版平台。</t>
  </si>
  <si>
    <t>Yasmin Ibrahim, Celia Romm Livermore</t>
  </si>
  <si>
    <t>http://services.igi-global.com/resolvedoi/resolve.aspx?doi=10.4018/IJEP</t>
  </si>
  <si>
    <t>Biologically-Inspired Computing</t>
  </si>
  <si>
    <t>International Journal of Natural Computing Research (IJNCR)</t>
  </si>
  <si>
    <t>IJNCR</t>
  </si>
  <si>
    <t>自然计算研究国际期刊</t>
  </si>
  <si>
    <t>为研究者提供了一个论坛以传播自然计算知识，并作为最新的创新研究成果的参考来源。其内容涉及到自然计算所有方面的综合评论。</t>
  </si>
  <si>
    <t>Leandro Nunes de Castro</t>
  </si>
  <si>
    <t>http://services.igi-global.com/resolvedoi/resolve.aspx?doi=10.4018/IJNCR</t>
  </si>
  <si>
    <t>International Journal of Swarm Intelligence Research (IJSIR)</t>
  </si>
  <si>
    <t>IJSIR</t>
  </si>
  <si>
    <t>群体智能研究国际期刊</t>
  </si>
  <si>
    <t>作为一个服务论坛，以促进和加强群体智能研究者的信息交流和共享。出版关于群体智能、进化计算、计算智能、优化技术、及其应用的创新成果。</t>
  </si>
  <si>
    <t>Yuhui Shi</t>
  </si>
  <si>
    <t>http://services.igi-global.com/resolvedoi/resolve.aspx?doi=10.4018/IJSIR</t>
  </si>
  <si>
    <t>Consumer Management</t>
  </si>
  <si>
    <t>International Journal of Customer Relationship Marketing and Management (IJCRMM)</t>
  </si>
  <si>
    <t>IJCRMM</t>
  </si>
  <si>
    <t>客户关系营销与管理国际期刊</t>
  </si>
  <si>
    <t>陈述了影响一系列活动成功的关键因素，如客户关系营销的实施，客户关系营销程序的运用所影响的活动方案，及其业绩成果。该刊记述和报道了客户关系营销在不同行业中的作用，并列出了受客户关系营销的运用所影响的市场营销活动。</t>
  </si>
  <si>
    <t>Riyad Eid</t>
  </si>
  <si>
    <t>http://services.igi-global.com/resolvedoi/resolve.aspx?doi=10.4018/IJCRMM</t>
  </si>
  <si>
    <t>International Journal of Applied Logistics (IJAL)</t>
  </si>
  <si>
    <t>IJAL</t>
  </si>
  <si>
    <t>应用物流学国际期刊</t>
  </si>
  <si>
    <t>刊登的是供应链管理和关于当前，推进技术机会和市场需要的不同经济行业内的应用物流理论，技术开发，创新和转型等内容，都是最新的学术研究和工业实践成果。</t>
  </si>
  <si>
    <t>Lincoln C. Wood</t>
  </si>
  <si>
    <t>http://services.igi-global.com/resolvedoi/resolve.aspx?doi=10.4018/IJAL</t>
  </si>
  <si>
    <t>Human Aspects of Business</t>
  </si>
  <si>
    <t>International Journal of Human Capital and Information Technology Professionals (IJHCITP)</t>
  </si>
  <si>
    <t>IJHCITP</t>
  </si>
  <si>
    <t>人力资本和信息技术专业人员国际期刊</t>
  </si>
  <si>
    <t>从产业专家的角度致力于IT领域的研究，其内容包含了很多学科的主题，如人力资源管理，社会学，心理学和管理学。该刊出版关于IT专业，技术相关行业，人事权力和组织管理各个方面的原创性研究论文，研究笔记，评论和案例。</t>
  </si>
  <si>
    <t>Ricardo Colomo-Palacios</t>
  </si>
  <si>
    <t>http://services.igi-global.com/resolvedoi/resolve.aspx?doi=10.4018/IJHCITP</t>
  </si>
  <si>
    <t>International Journal of Artificial Life Research (IJALR)</t>
  </si>
  <si>
    <t>IJALR</t>
  </si>
  <si>
    <t>人工生命研究国际期刊</t>
  </si>
  <si>
    <t>提供了一个平台来研究展示智能自主行为特征的生命系统，人类水平的人工系统和机器。该刊促进了人工生命这一新兴学科的研究，以改善和理解现实世界的问题。</t>
  </si>
  <si>
    <t>Maki K. Habib</t>
  </si>
  <si>
    <t>http://services.igi-global.com/resolvedoi/resolve.aspx?doi=10.4018/IJALR</t>
  </si>
  <si>
    <t>International Journal of Adaptive, Resilient and Autonomic Systems (IJARAS)</t>
  </si>
  <si>
    <t>IJARAS</t>
  </si>
  <si>
    <t>适应，弹性和自主系统国际期刊</t>
  </si>
  <si>
    <t>提供高效的方法来设计，发展，维护，评估及基准可适应性和可靠的系统，用以维持服务和实践质量，无论其基础设施和周围环境发生多么巨大和突然的改变。</t>
  </si>
  <si>
    <t>Mohamed Bakhouya, Vincenzo De Florio</t>
  </si>
  <si>
    <t>http://services.igi-global.com/resolvedoi/resolve.aspx?doi=10.4018/IJARAS</t>
  </si>
  <si>
    <t>Systems &amp; Software Design</t>
  </si>
  <si>
    <t>International Journal of Systems and Service-Oriented Engineering (IJSSOE)</t>
  </si>
  <si>
    <t>IJSSOE</t>
  </si>
  <si>
    <t>系统与服务导向工程国家期刊</t>
  </si>
  <si>
    <t>汇聚了来自不同领域的研究者，丰富了他们对相关学科的知识积累，刺激了创新发现和实践的进步。其内容涉及系统理论的挑战，模型驱动的软件工程和软件工程本体。</t>
  </si>
  <si>
    <t>Dickson K.W. Chiu</t>
  </si>
  <si>
    <t>http://services.igi-global.com/resolvedoi/resolve.aspx?doi=10.4018/IJSSOE</t>
  </si>
  <si>
    <t>Information Ethics</t>
  </si>
  <si>
    <t>International Journal of Technoethics (IJT)</t>
  </si>
  <si>
    <t>IJT</t>
  </si>
  <si>
    <t>技术道德规范国际期刊</t>
  </si>
  <si>
    <t>出版关于道德标准对技术进步和应用的影响问题，其涉及的领域既包括现有领域（如计算机道德，工程道德和生物技术道德）和新的研究领域（如纳米道德，人工道德和神经伦理学）。</t>
  </si>
  <si>
    <t>Rocci Luppicini</t>
  </si>
  <si>
    <t>http://services.igi-global.com/resolvedoi/resolve.aspx?doi=10.4018/IJT</t>
  </si>
  <si>
    <t>International Journal of Information System Modeling and Design (IJISMD)</t>
  </si>
  <si>
    <t>IJISMD</t>
  </si>
  <si>
    <t>信息系统建模与设计国际期刊</t>
  </si>
  <si>
    <t>出版在系统分析中的建模方法和设计的原创性最新发展研究。该刊可以促进用于缩小业务经理和系统设计师之间交流差距的企业建模的发展。</t>
  </si>
  <si>
    <t>Remigijus Gustas</t>
  </si>
  <si>
    <t>http://services.igi-global.com/resolvedoi/resolve.aspx?doi=10.4018/IJISMD</t>
  </si>
  <si>
    <t>International Journal of E-Health and Medical Communications (IJEHMC)</t>
  </si>
  <si>
    <t>IJEHMC</t>
  </si>
  <si>
    <t>电子卫生和医学交流国际期刊</t>
  </si>
  <si>
    <t>聚焦于医疗保健，生物医学，远程医疗和医学交流的理论，制度，方法，算法和应用。可作为电子医疗和交流技术，及其对医疗领域所做出的贡献之间的接口。</t>
  </si>
  <si>
    <t>Joel J.P.C. Rodrigues</t>
  </si>
  <si>
    <t>http://services.igi-global.com/resolvedoi/resolve.aspx?doi=10.4018/IJEHMC</t>
  </si>
  <si>
    <t>International Journal of Secure Software Engineering (IJSSE)</t>
  </si>
  <si>
    <t>IJSSE</t>
  </si>
  <si>
    <t>安全软件工程国际期刊</t>
  </si>
  <si>
    <t>出版用于诠释软件开发过程中的安全问题的原创性研究成果，旨在从根本上提高软件系统发展的安全意识。其内容包括在软件系统的开发，部署和管理流程中软件安全的所有方面。</t>
  </si>
  <si>
    <t>Khaled M. Khan</t>
  </si>
  <si>
    <t>http://services.igi-global.com/resolvedoi/resolve.aspx?doi=10.4018/IJSSE</t>
  </si>
  <si>
    <t>Environmental Technologies</t>
  </si>
  <si>
    <t>International Journal of Agricultural and Environmental Information Systems (IJAEIS)</t>
  </si>
  <si>
    <t>IJAEIS</t>
  </si>
  <si>
    <t>农业与环境信息系统国际期刊</t>
  </si>
  <si>
    <t>出版高质量的研究论文，其内容是关于如何设计和完善农经，数学，经济学，计算机科学和环境这些领域的信息系统。</t>
  </si>
  <si>
    <t>Petraq Papajorgji, François Pinet</t>
  </si>
  <si>
    <t>http://services.igi-global.com/resolvedoi/resolve.aspx?doi=10.4018/IJAEIS</t>
  </si>
  <si>
    <t>Computer Graphics &amp; Art</t>
  </si>
  <si>
    <t>International Journal of Creative Interfaces and Computer Graphics (IJCICG)</t>
  </si>
  <si>
    <t>IJCICG</t>
  </si>
  <si>
    <t>创意界面和计算机图形学国际期刊</t>
  </si>
  <si>
    <t>内容包含最具创新性和前沿的计算机图形和接口，聚焦于提升新颖性，美感，精致和实用的最新视觉技术。</t>
  </si>
  <si>
    <t>Ben Falchuk, Adérito Fernandes-Marcos</t>
  </si>
  <si>
    <t>http://services.igi-global.com/resolvedoi/resolve.aspx?doi=10.4018/IJCICG</t>
  </si>
  <si>
    <t>International Journal of Embedded and Real-Time Communication Systems (IJERTCS)</t>
  </si>
  <si>
    <t>IJERTCS</t>
  </si>
  <si>
    <t>嵌入式和实时通信系统国际期刊</t>
  </si>
  <si>
    <t>是一部国际同行评鉴的研究性期刊，汇集了嵌入式系统，实时系统，通信系统工程等学科的相关内容。该刊涵盖了源于计算机科学、计算机工程和通信工程的研究，重点陈述以上所提到的这些学科在嵌入式和实时通信系统这一领域是如何相互作用的。</t>
  </si>
  <si>
    <t>Sergey Balandin</t>
  </si>
  <si>
    <t>http://services.igi-global.com/resolvedoi/resolve.aspx?doi=10.4018/IJERTCS</t>
  </si>
  <si>
    <t>Strategic Information Systems</t>
  </si>
  <si>
    <t>International Journal of Strategic Information Technology and Applications (IJSITA)</t>
  </si>
  <si>
    <t>IJSITA</t>
  </si>
  <si>
    <t>战略信息技术与应用国际期刊</t>
  </si>
  <si>
    <t>出版的都是关于信息系统的最新研究，以实现其在企业，团体，社团，社区实践，社区组织，政府，非营利组织，国家和社会中运用的最优化。</t>
  </si>
  <si>
    <t>Caroline Howard, Karen Schenk, Kathleen M. Hargiss</t>
  </si>
  <si>
    <t>http://services.igi-global.com/resolvedoi/resolve.aspx?doi=10.4018/IJSITA</t>
  </si>
  <si>
    <t>International Journal of Distributed Systems and Technologies (IJDST)</t>
  </si>
  <si>
    <t>IJDST</t>
  </si>
  <si>
    <t>分布式系统与技术国际期刊</t>
  </si>
  <si>
    <t>聚焦于用于应用型分布式计算系统，体系结构和技术的集成技术，方法和工具。尤其关注其作为一种工具，来多样化和拓展分布式系统和技术领域的知识的实用性和范围。</t>
  </si>
  <si>
    <t>Nik Bessis</t>
  </si>
  <si>
    <t>http://services.igi-global.com/resolvedoi/resolve.aspx?doi=10.4018/IJDST</t>
  </si>
  <si>
    <t>International Journal of Information Systems and Social Change (IJISSC)</t>
  </si>
  <si>
    <t>IJISSC</t>
  </si>
  <si>
    <t>信息系统与社会变迁国际期刊</t>
  </si>
  <si>
    <t>该刊出版的是关于信息系统和社会变迁领域的现行最新研究成果，以及信息系统和社会变迁之间的相互作用，相互联系，相互运用和相互支持。</t>
  </si>
  <si>
    <t>http://services.igi-global.com/resolvedoi/resolve.aspx?doi=10.4018/IJISSC</t>
  </si>
  <si>
    <t>International Journal of Multimedia Data Engineering and Management (IJMDEM)</t>
  </si>
  <si>
    <t>IJMDEM</t>
  </si>
  <si>
    <t>多媒体数据工程与管理国际期刊</t>
  </si>
  <si>
    <t>列出了多媒体数据工程和管理的相应问题和挑战，出版关于多媒体数据工程和管理最新理论，算法，技术，系统设计和实现的原始性研究。</t>
  </si>
  <si>
    <t>Shu-Ching Chen</t>
  </si>
  <si>
    <t>http://services.igi-global.com/resolvedoi/resolve.aspx?doi=10.4018/IJMDEM</t>
  </si>
  <si>
    <t>International Journal of Information Technology Project Management (IJITPM)</t>
  </si>
  <si>
    <t>IJITPM</t>
  </si>
  <si>
    <t>信息技术项目管理国际期刊</t>
  </si>
  <si>
    <t>出版的是关于信息技术项目管理领域的现行最新研究成果，其内容涉及信息系统和项目管理之间的相互作用，相互联系，相互运用和相互支持。该刊涵盖了理论，分析，或实证研究，相关研究的综合评论，技术报告，书评，及案例研究。</t>
  </si>
  <si>
    <t>http://services.igi-global.com/resolvedoi/resolve.aspx?doi=10.4018/IJITPM</t>
  </si>
  <si>
    <t>Business Intelligence</t>
  </si>
  <si>
    <t>International Journal of Business Intelligence Research (IJBIR)</t>
  </si>
  <si>
    <t>IJBIR</t>
  </si>
  <si>
    <t>商务智能研究国际期刊</t>
  </si>
  <si>
    <t>是同行评鉴期刊，致力于关于各个组织内商务智能管理的最新学术研究和实践成果的交流。其内容在于改善商务智能在决策制定中的作用，范围和影响，并为全球读者提供了分享研究的机制。</t>
  </si>
  <si>
    <t>William Yeoh</t>
  </si>
  <si>
    <t>http://services.igi-global.com/resolvedoi/resolve.aspx?doi=10.4018/IJBIR</t>
  </si>
  <si>
    <t>International Journal of Knowledge and Systems Science (IJKSS)</t>
  </si>
  <si>
    <t>IJKSS</t>
  </si>
  <si>
    <t>知识与系统科学国际期刊</t>
  </si>
  <si>
    <t>目标是促进在各学科和边界之间知识的交流与互动，以开发新的领域。出版与知识和系统科学相关的理论，方法及应用的论文。</t>
  </si>
  <si>
    <t>W.B. Lee</t>
  </si>
  <si>
    <t>http://services.igi-global.com/resolvedoi/resolve.aspx?doi=10.4018/IJKSS</t>
  </si>
  <si>
    <t>Digital Literacy</t>
  </si>
  <si>
    <t>International Journal of Digital Literacy and Digital Competence (IJDLDC)</t>
  </si>
  <si>
    <t>IJDLDC</t>
  </si>
  <si>
    <t>数字扫盲和数字能力国际期刊</t>
  </si>
  <si>
    <t>创建并发展了用于分析计算机熟练程度的通用纲领。通过为学校和团体引入数字扫盲提供了最新的技术进展，理论，工具和经验，该刊创建了一个公共平台，用于讨论研究与政策层面的数字扫盲和数字能力；并为当地、国家和超国家机构加强电子教育提供了支持。</t>
  </si>
  <si>
    <t>Antonio Cartelli</t>
  </si>
  <si>
    <t>http://services.igi-global.com/resolvedoi/resolve.aspx?doi=10.4018/IJDLDC</t>
  </si>
  <si>
    <t>Information Trust</t>
  </si>
  <si>
    <t>International Journal of Dependable and Trustworthy Information Systems (IJDTIS)</t>
  </si>
  <si>
    <t>IJDTIS</t>
  </si>
  <si>
    <t>可靠的、值得信赖的信息系统国际期刊</t>
  </si>
  <si>
    <t>出版关于可靠的、值得信赖的计算和信息系统这一广泛而全面的领域的高质量研究文章。该刊致力于提供和传播关于支持系统工程的不同技术，社会，行为，文化，管理，组织和国家等各方面的知识。</t>
  </si>
  <si>
    <t>A.F. Salam</t>
  </si>
  <si>
    <t>http://services.igi-global.com/resolvedoi/resolve.aspx?doi=10.4018/IJDTIS</t>
  </si>
  <si>
    <t>Sustainable Development</t>
  </si>
  <si>
    <t>International Journal of Social Ecology and Sustainable Development (IJSESD)</t>
  </si>
  <si>
    <t>IJSESD</t>
  </si>
  <si>
    <t>社会生态学和可持续发展国际期刊</t>
  </si>
  <si>
    <t>列出了促进、发展和转型经济体中可持续的经济、环境和金融发展问题，并以生态创新和生态创业驱动的观点来发现这些问题的解决方案。</t>
  </si>
  <si>
    <t>Elias G. Carayannis</t>
  </si>
  <si>
    <t>http://services.igi-global.com/resolvedoi/resolve.aspx?doi=10.4018/IJSESD</t>
  </si>
  <si>
    <t>International Journal of Green Computing (IJGC)</t>
  </si>
  <si>
    <t>IJGC</t>
  </si>
  <si>
    <t>绿色计算国际期刊</t>
  </si>
  <si>
    <t>为现代组织和商业部门的院士，研究学者，企业家，从业者，经理和决策者提供了关于竞争优势和成本节约的绿色战略问题，能源效率，回收和最佳做法的研究。</t>
  </si>
  <si>
    <t>K. Ganesh, S.P. Anbuudayasankar</t>
  </si>
  <si>
    <t>http://services.igi-global.com/resolvedoi/resolve.aspx?doi=10.4018/IJGC</t>
  </si>
  <si>
    <t>International Journal of Knowledge Society Research (IJKSR)</t>
  </si>
  <si>
    <t>IJKSR</t>
  </si>
  <si>
    <t>知识社会研究国际期刊</t>
  </si>
  <si>
    <t>为学术和研究机构，政策制定者，政府机构，以及分析影响知识社会的各种因素的相关人员之间的相互交流，搭建了一个有效的平台。并为政府政策的制定提供新兴的知识密集型经济和社会环境的特色以供参考。</t>
  </si>
  <si>
    <t>Miltiadis D. Lytras, Basit Shahzad</t>
  </si>
  <si>
    <t>http://services.igi-global.com/resolvedoi/resolve.aspx?doi=10.4018/IJKSR</t>
  </si>
  <si>
    <t>Computer Vision &amp; Image Processing</t>
  </si>
  <si>
    <t>International Journal of Computer Vision and Image Processing (IJCVIP)</t>
  </si>
  <si>
    <t>IJCVIP</t>
  </si>
  <si>
    <t>计算机视觉和图像处理国际期刊</t>
  </si>
  <si>
    <t>提供关于机器的科学技术，成像，及其相关应用，系统和工具领域的最新发展的最新行业调查结果。该刊内容包括关于计算机科学，教育，安全，政府，工程学科，软件产业，汽车行业，医疗行业及其他领域的原始和创新性论文。</t>
  </si>
  <si>
    <t>Jose Garcia-Rodriguez</t>
  </si>
  <si>
    <t>http://services.igi-global.com/resolvedoi/resolve.aspx?doi=10.4018/IJCVIP</t>
  </si>
  <si>
    <t>Cyber Behavior</t>
  </si>
  <si>
    <t>International Journal of Cyber Behavior, Psychology and Learning (IJCBPL)</t>
  </si>
  <si>
    <t>IJCBPL</t>
  </si>
  <si>
    <t>网络行为，心理与学习国际期刊</t>
  </si>
  <si>
    <t>提供了平台，用于心理各方面的新思想和研究发现的学术交流；并作为一种媒介，来促进从严谨的研究和实践中获得的技术和方法的发展，这些研究和实践运用心理和认知原则设计和开发网上学习。该刊鼓励从新兴领域探索网上学习，如网络社会的沟通，个体差异，认知和元认知学习，等等。</t>
  </si>
  <si>
    <t>Robert K. Atkinson, Zheng Yan</t>
  </si>
  <si>
    <t>http://services.igi-global.com/resolvedoi/resolve.aspx?doi=10.4018/IJCBPL</t>
  </si>
  <si>
    <t>Instructional Design</t>
  </si>
  <si>
    <t>International Journal of Online Pedagogy and Course Design (IJOPCD)</t>
  </si>
  <si>
    <t>IJOPCD</t>
  </si>
  <si>
    <t>网上教学与课程设计国际期刊</t>
  </si>
  <si>
    <t>为计划执行或正在进行在线教学的学校和老师提供了交流平台，旨在提高其在线教育质量。针对在线学校和课程设置，该刊为老师和教育者提供了基于网络的行之有效的教学方法。另外该刊还为在线学习发展领域的学术专家展示了关键性的观点。</t>
  </si>
  <si>
    <t>Chia-Wen Tsai, Pei-Di Shen</t>
  </si>
  <si>
    <t>http://services.igi-global.com/resolvedoi/resolve.aspx?doi=10.4018/IJOPCD</t>
  </si>
  <si>
    <t>Applied E-Learning</t>
  </si>
  <si>
    <t>International Journal of Game-Based Learning (IJGBL)</t>
  </si>
  <si>
    <t>IJGBL</t>
  </si>
  <si>
    <t>游戏式学习国际期刊</t>
  </si>
  <si>
    <t>致力于对游戏式学习的理论和实证理解，为此该刊出版理论手稿，实证研究和文学评论。其读者群包括教育游戏的发展，电子学习，技术强化教育，多媒体，教育心理学，信息技术等领域的专家和研究人员。</t>
  </si>
  <si>
    <t>Patrick Felicia</t>
  </si>
  <si>
    <t>http://services.igi-global.com/resolvedoi/resolve.aspx?doi=10.4018/IJGBL</t>
  </si>
  <si>
    <t>Mechanical Engineering</t>
  </si>
  <si>
    <t>Engineering Science and Technology</t>
  </si>
  <si>
    <t>International Journal of Manufacturing, Materials, and Mechanical Engineering (IJMMME)</t>
  </si>
  <si>
    <t>IJMMME</t>
  </si>
  <si>
    <t> 制造，材料和机械工程国际期刊</t>
  </si>
  <si>
    <t>属同行评鉴的多学科期刊，特别注重于出版关于制造，材料和机械工程的研究和发展的高质量论文，并为古典和现代机械工程相关重要信息的讨论和交流提供了平台。</t>
  </si>
  <si>
    <t>J. Paulo Davim</t>
  </si>
  <si>
    <t>http://services.igi-global.com/resolvedoi/resolve.aspx?doi=10.4018/IJMMME</t>
  </si>
  <si>
    <t>International Journal of People-Oriented Programming (IJPOP)</t>
  </si>
  <si>
    <t>IJPOP</t>
  </si>
  <si>
    <t>以人为本规划国际期刊</t>
  </si>
  <si>
    <t>是一本跨学科的期刊，主要致力研究个人如何概念化、设计、规划、配置和协调基于Internet的信息集成、游戏模块、总体和结构性个人媒体，从而把单机的云端和客户端应用程序（用于智能手机、上网本、笔记本、电脑、家庭网络和新型电器）建成能够满足用户个人特殊需求和愿望的新型工具和产品。该刊发表的文章研究基于针对特有市场服务的的理论、概念、技术、方法和工具，进行独立产品的构造、发展和定制。该刊展示了各领域以人为本规划方面的专家的最新文章。</t>
  </si>
  <si>
    <t>Steve Goschnick, Leon Sterling</t>
  </si>
  <si>
    <t>http://services.igi-global.com/resolvedoi/resolve.aspx?doi=10.4018/IJPOP</t>
  </si>
  <si>
    <t>International Journal of User-Driven Healthcare (IJUDH)</t>
  </si>
  <si>
    <t>IJUDH</t>
  </si>
  <si>
    <t>用户驱动的医疗保健国际期刊</t>
  </si>
  <si>
    <t>属同行评鉴和应用研究国际期刊，提供在医疗保健中临床问题解决的全面覆盖和学习。术语“用户”包括健康专业人士以及用户和在网络上有用户名的任何人。这些“用户”产生了信息流从而“驱动”系统流程（因此使用术语“驱动”）。“用户驱动的医疗保健”目标是通过对话采用协调的经验学习实现临床问题解决从而改善医疗保健，对话主要是病人、健康专业人士，以及通过web界面提供保健协作网络的其他用户。该刊为所有利益相关者保存和共享学习提供了一个重要的学术平台。</t>
  </si>
  <si>
    <t>Ashok Kumar Biswas</t>
  </si>
  <si>
    <t>http://services.igi-global.com/resolvedoi/resolve.aspx?doi=10.4018/IJUDH</t>
  </si>
  <si>
    <t>Computer-Assisted Language Learning</t>
  </si>
  <si>
    <t>International Journal of Computer-Assisted Language Learning and Teaching (IJCALLT)</t>
  </si>
  <si>
    <t>IJCALLT</t>
  </si>
  <si>
    <t>电脑辅助语言学习和教学国际期刊</t>
  </si>
  <si>
    <t>为研究者，从业者和教育专家提供了一个论坛，来分享他们将计算机科技和语言教学相结合的思想，经验和知识。由于技术的快速发展，必须尽快开发创新的教学方法和策略，以实现新技术和语言教学的完美结合。该刊刚好提供了评估，改善和应用该策略的机会。</t>
  </si>
  <si>
    <t>Bin Zou</t>
  </si>
  <si>
    <t>http://services.igi-global.com/resolvedoi/resolve.aspx?doi=10.4018/IJCALLT</t>
  </si>
  <si>
    <t>International Journal of Cyber Ethics in Education (IJCEE)</t>
  </si>
  <si>
    <t>IJCEE</t>
  </si>
  <si>
    <t>网络道德教育国际期刊</t>
  </si>
  <si>
    <t>提供关于计算机道德在学术应用中的影响和一般原则的最新研究，同时也强调了人机交互的网络心理影响。该刊出版实证研究，理论研究，案例研究和书评，其内容聚焦于计算机在教育中应用的完整性。</t>
  </si>
  <si>
    <t>Jeffrey Hsu</t>
  </si>
  <si>
    <t>http://services.igi-global.com/resolvedoi/resolve.aspx?doi=10.4018/IJCEE</t>
  </si>
  <si>
    <t>Engineering Education</t>
  </si>
  <si>
    <t>International Journal of Quality Assurance in Engineering and Technology Education (IJQAETE)</t>
  </si>
  <si>
    <t>IJQAETE</t>
  </si>
  <si>
    <t>工程与技术教育的质量保证国际期刊</t>
  </si>
  <si>
    <t>是一本研究高等教育管理变化和改善中的最佳实践的国际期刊。该刊为工程与技术教育方面的学术论文增添了内容，也为专业学者和专家在工程教育方面的的国际期刊上发表文章提供了重要资源。为推动该领域的理论、研究和实践，该刊为提高工程与技术教育方面的质量保证的学术及实用性见解提供了一个国际化交流平台。</t>
  </si>
  <si>
    <t>Arun Patil</t>
  </si>
  <si>
    <t>http://services.igi-global.com/resolvedoi/resolve.aspx?doi=10.4018/IJQAETE</t>
  </si>
  <si>
    <t>Cyber Warfare &amp; Terrorism</t>
  </si>
  <si>
    <t>International Journal of Cyber Warfare and Terrorism (IJCWT)</t>
  </si>
  <si>
    <t>IJCWT</t>
  </si>
  <si>
    <t>网络战争与恐怖主义国际期刊</t>
  </si>
  <si>
    <t>出版道德，政治，法律和社会问题的原始创新成果，这些问题均与安全和控制论战争相关。该刊通过引用世界范围内的实例，聚焦于网络战和恐怖主义。</t>
  </si>
  <si>
    <t>Graeme Pye, Maximiliano Korstanje</t>
  </si>
  <si>
    <t>http://services.igi-global.com/resolvedoi/resolve.aspx?doi=10.4018/IJCWT</t>
  </si>
  <si>
    <t>Marketing</t>
  </si>
  <si>
    <t>International Journal of Technology and Educational Marketing (IJTEM)</t>
  </si>
  <si>
    <t>IJTEM</t>
  </si>
  <si>
    <t>技术与教育市场国际期刊</t>
  </si>
  <si>
    <t>展示、分析、共享、协作关于技术与教育市场的观点、经验、研究报告、先进性和创新性案例。面向教育规划师、管理人员、研究人员、教育技术人员、教育专家和市场教育家，该刊为可持续的教育发展提供了技术和市场管理。除了未删节的研究报告，该刊也发表有深刻见解的书评、教育机构和他们的全球性市场方案、以及针对教育计划采取的技术方案方面的案例分析。</t>
  </si>
  <si>
    <t>Purnendu Tripathi, Siran Mukerji</t>
  </si>
  <si>
    <t>http://services.igi-global.com/resolvedoi/resolve.aspx?doi=10.4018/IJTEM</t>
  </si>
  <si>
    <t>Interactive Technologies</t>
  </si>
  <si>
    <t>International Journal of Interactive Communication Systems and Technologies (IJICST)</t>
  </si>
  <si>
    <t>IJICST</t>
  </si>
  <si>
    <t>交互式通信系统与技术国际期刊</t>
  </si>
  <si>
    <t>致力于以网络为基础的现有和新兴社会交互技术的发展，包括它们的应用，功能和服务研究。这本跨学科期刊汇聚了通信科学，人机交互，信息系统，计算机科学，知识管理，商务，经济，媒体研究，公共关系，广告，市场营销，教育，法律，生理学，人类学和社会工作等领域的全球范围的专家。</t>
  </si>
  <si>
    <t>Rosanna E. Guadagno</t>
  </si>
  <si>
    <t>http://services.igi-global.com/resolvedoi/resolve.aspx?doi=10.4018/IJICST</t>
  </si>
  <si>
    <t>International Journal of Social and Organizational Dynamics in IT (IJSODIT)</t>
  </si>
  <si>
    <t>IJSODIT</t>
  </si>
  <si>
    <t>IT中的社会与组织动力学国际期刊</t>
  </si>
  <si>
    <t>为社会科学的实践者和研究人员，以及IT系统专业实践者提供了一个国际平台，可以发表、共享成熟的，有效的，原创的关于工作场所中IT的影响和未来的研究。该刊覆盖了IT在机构和跨机构结构中的引起的社会问题的各个方面，展示了社会问题和相关结构的概念化。期刊内容包括基础设施的设计、社会模型的实证验证，以及展示与IT有关的社会化成功与失败的案例分析。</t>
  </si>
  <si>
    <t>Michael B. Knight</t>
  </si>
  <si>
    <t>http://services.igi-global.com/resolvedoi/resolve.aspx?doi=10.4018/IJSODIT</t>
  </si>
  <si>
    <t>International Journal of Art, Culture and Design Technologies (IJACDT)</t>
  </si>
  <si>
    <t>IJACDT</t>
  </si>
  <si>
    <t>艺术，文化和设计技术国际期刊</t>
  </si>
  <si>
    <t>运用新兴技术把艺术、设计、科学和文化联系在了一起，为设计、艺术和技术领域的研究者提供了相互交流思想和成果的平台，并从历史、批判，哲学、修辞、创新、教学和专业的角度展示了工程文化内的不同论点。</t>
  </si>
  <si>
    <t>http://services.igi-global.com/resolvedoi/resolve.aspx?doi=10.4018/IJACDT</t>
  </si>
  <si>
    <t>Wireless Systems</t>
  </si>
  <si>
    <t>International Journal of Wireless Networks and Broadband Technologies (IJWNBT)</t>
  </si>
  <si>
    <t>IJWNBT</t>
  </si>
  <si>
    <t>无线网络和宽带技术国际期刊</t>
  </si>
  <si>
    <t>展示了无线网络方面实用访问技术方面最新的原创性发现。该刊的特色是尖端的研究，例如4G安全、移动技术和交接机制。该刊发表无线网络方面新兴、高端的研究报告、调查报告、技术摘要、案例分析、项目发现和书评，尤其是下代4G网络和WiMAX之类的宽带网络方面。</t>
  </si>
  <si>
    <t>Naveen Chilamkurti</t>
  </si>
  <si>
    <t>http://services.igi-global.com/resolvedoi/resolve.aspx?doi=10.4018/IJWNBT</t>
  </si>
  <si>
    <t>Chemical Engineering</t>
  </si>
  <si>
    <t>International Journal of Chemoinformatics and Chemical Engineering (IJCCE)</t>
  </si>
  <si>
    <t>IJCCE</t>
  </si>
  <si>
    <t>化学信息学和化学工程国际期刊</t>
  </si>
  <si>
    <t>出版化学信息领域内的大量研究论文，这些论文记录了新的方法论及一些重要的应用。该刊内容还涵盖了关于化学数据库的最新报道，以及化学软件和化学工程中的最新计算方法和有效算法的发展。</t>
  </si>
  <si>
    <t>A.K. Haghi, V. Mottaghitalab</t>
  </si>
  <si>
    <t>http://services.igi-global.com/resolvedoi/resolve.aspx?doi=10.4018/IJCCE</t>
  </si>
  <si>
    <t>International Journal of Knowledge-Based Organizations (IJKBO)</t>
  </si>
  <si>
    <t>IJKBO</t>
  </si>
  <si>
    <t>知识型组织国际期刊</t>
  </si>
  <si>
    <t>展示了决策科学与商业智能的现行最新研究成果，并包含了信息系统在知识型企业中的应用，以及二者之间的交互和链接。该刊为从业者，教育者和研究人员提供了一个国际论坛，以促进知识性组织领域内知识与实践的全面发展。</t>
  </si>
  <si>
    <t>http://services.igi-global.com/resolvedoi/resolve.aspx?doi=10.4018/IJKBO</t>
  </si>
  <si>
    <t>Information Retrieval</t>
  </si>
  <si>
    <t>International Journal of Information Retrieval Research (IJIRR)</t>
  </si>
  <si>
    <t>IJIRR</t>
  </si>
  <si>
    <t>信息检索研究国际期刊</t>
  </si>
  <si>
    <t>出版关于信息检索的原创性、创新性和创造性研究成果，聚焦于跨学科和多学科应用在数据，文本和文件检索中的理论和方法。在这个信息大融合的时代，该刊整合跨学科及多学科的需求，搜寻完美的数据检索方法。</t>
  </si>
  <si>
    <t>Zhongyu (Joan) Lu</t>
  </si>
  <si>
    <t>http://services.igi-global.com/resolvedoi/resolve.aspx?doi=10.4018/IJIRR</t>
  </si>
  <si>
    <t>International Journal of Cloud Applications and Computing (IJCAC)</t>
  </si>
  <si>
    <t>IJCAC</t>
  </si>
  <si>
    <t>云应用与云计算国际期刊</t>
  </si>
  <si>
    <t>从各种学术，专家和从业者的角度展示了云应用和云计算领域研究的最新进展和方向，以此聚焦于云计算的实际应用和理论基础。该刊涵盖和鼓励高质量的研究，其主题涉及虚拟化技术，效用计算， SaaS，网格计算，以及网络服务，SOA，Web 2.0和服务计算。</t>
  </si>
  <si>
    <t>Shadi Aljawarneh, Sam Goundar</t>
  </si>
  <si>
    <t>http://services.igi-global.com/resolvedoi/resolve.aspx?doi=10.4018/IJCAC</t>
  </si>
  <si>
    <t>Surveys, Measurements &amp; Response Systems</t>
  </si>
  <si>
    <t>International Journal of Measurement Technologies and Instrumentation Engineering (IJMTIE)</t>
  </si>
  <si>
    <t>IJMTIE</t>
  </si>
  <si>
    <t>测量技术与仪器工程国际期刊</t>
  </si>
  <si>
    <t>专门用于出版关于测量与仪器使用的高质量论文。测量技术的发展在很多领域都是非常重要的，包括因特网，电能质量，可再生资源，生物技术和纳米技术等。而仪器的使用在表述这些相关数据方面是必不可少的。所以该刊特别鼓励著名的学者，从业者和企业家为测量技术和仪器使用的发展做出巨大贡献。</t>
  </si>
  <si>
    <t>Ireneusz Jablonski</t>
  </si>
  <si>
    <t>http://services.igi-global.com/resolvedoi/resolve.aspx?doi=10.4018/IJMTIE</t>
  </si>
  <si>
    <t>Medical Engineering</t>
  </si>
  <si>
    <t>International Journal of Biomaterials Research and Engineering (IJBRE)</t>
  </si>
  <si>
    <t>IJBRE</t>
  </si>
  <si>
    <t>生物材料研究和工程国际期刊</t>
  </si>
  <si>
    <t>讨论关于生物材料、医学、生物学和纳米科学领域的科学和技术进步的各个方面，出版关于新方法论、技术和产品的最新创新发现的原创性文章、评论、技术报告、专利警报和案例研究。</t>
  </si>
  <si>
    <t>Keshav Deo Verma</t>
  </si>
  <si>
    <t>http://services.igi-global.com/resolvedoi/resolve.aspx?doi=10.4018/IJBRE</t>
  </si>
  <si>
    <t>Aerospace Engineering</t>
  </si>
  <si>
    <t>International Journal of Space Technology Management and Innovation (IJSTMI)</t>
  </si>
  <si>
    <t>IJSTMI</t>
  </si>
  <si>
    <t>空间技术管理与创新国际期刊</t>
  </si>
  <si>
    <t>为空间商业、创新和管理提供了讨论平台。该刊讨论经济增长的空间技术（例如雇佣、技术创新）、新市场和技术，以及太空计划管理、技术创新和空间基础的技术商业化。该刊还包括航天局的管理计划以鼓励空间技术创新、管理和商业化。</t>
  </si>
  <si>
    <t>http://services.igi-global.com/resolvedoi/resolve.aspx?doi=10.4018/IJSTMI</t>
  </si>
  <si>
    <t>International Journal of Online Marketing (IJOM)</t>
  </si>
  <si>
    <t>IJOM</t>
  </si>
  <si>
    <t>网络营销国际期刊</t>
  </si>
  <si>
    <t xml:space="preserve"> 属同行评鉴和应用研究国际期刊，其内容涵盖了在线营销领域的研究者和从业人员所遭遇的机遇和挑战，及在线营销其现行发展趋势。该刊为研究者，从业人员，企业家，政策制定者和教育者提供了一个非常重要的平台，用于展示和讨论他们关于在线营销行为和研究的重大问题及其现行发展趋势的经验和观点。</t>
  </si>
  <si>
    <t>Hatem El-Gohary</t>
  </si>
  <si>
    <t>http://services.igi-global.com/resolvedoi/resolve.aspx?doi=10.4018/IJOM</t>
  </si>
  <si>
    <t>International Journal of Fuzzy System Applications (IJFSA)</t>
  </si>
  <si>
    <t>IJFSA</t>
  </si>
  <si>
    <t>模糊系统应用国际期刊</t>
  </si>
  <si>
    <t>属综合性参考期刊，致力于向学生、学者和相关学术人员，以及从业者、工程师和专家展示模糊技术最创新的系统性和实用性。该刊出版模糊计算的最新理论观点，突出有益于应用在现实世界的实证方法。</t>
  </si>
  <si>
    <t>Deng-Feng Li</t>
  </si>
  <si>
    <t>http://services.igi-global.com/resolvedoi/resolve.aspx?doi=10.4018/IJFSA</t>
  </si>
  <si>
    <t>International Journal of Intelligent Mechatronics and Robotics (IJIMR)</t>
  </si>
  <si>
    <t>IJIMR</t>
  </si>
  <si>
    <t>智能机电一体化和机器人技术国际期刊</t>
  </si>
  <si>
    <t>出版机电一体化和机器人技术领域的原创性和创新性研究成果及其实践发展，其内容涉及广大的应用领域，如机器人辅助生产，高级机制和机器人，系统模型及分析，仪表和设备控制，自动化系统，智能传感与控制，医疗机器人，自主性与发展系统等。</t>
  </si>
  <si>
    <t>Zuobin Wang</t>
  </si>
  <si>
    <t>http://services.igi-global.com/resolvedoi/resolve.aspx?doi=10.4018/IJIMR</t>
  </si>
  <si>
    <t>International Journal of 3-D Information Modeling (IJ3DIM)</t>
  </si>
  <si>
    <t>IJ3DIM</t>
  </si>
  <si>
    <t>3D信息建模国际期刊</t>
  </si>
  <si>
    <t>有三个主要研究领域：信息建模、3D地理信息系统以及城市环境建设方面3D信息的汇总。该刊出版原创研究文章、案例分析、评论、最优方法以及包括数学建模和算法的实际应用。</t>
  </si>
  <si>
    <t>Jason Underwood, Sisi Zlatanova, Umit Isikdag</t>
  </si>
  <si>
    <t>http://services.igi-global.com/resolvedoi/resolve.aspx?doi=10.4018/IJ3DIM</t>
  </si>
  <si>
    <t>International Journal of Systems Biology and Biomedical Technologies (IJSBBT)</t>
  </si>
  <si>
    <t>IJSBBT</t>
  </si>
  <si>
    <t>系统生物学和生物医学技术国际期刊</t>
  </si>
  <si>
    <t>探索在系统生物学中的科学基础和生物医学技术发展的先进工程模型。该刊内容包含了从系统生物学中的生物和数学基础到人工生命以及生物工程学等诸多学科的内容。</t>
  </si>
  <si>
    <t>Tagelsir Mohamed Gasmelseid</t>
  </si>
  <si>
    <t>http://services.igi-global.com/resolvedoi/resolve.aspx?doi=10.4018/IJSBBT</t>
  </si>
  <si>
    <t>International Journal of Reliable and Quality E-Healthcare (IJRQEH)</t>
  </si>
  <si>
    <t>IJRQEH</t>
  </si>
  <si>
    <t>电子医疗保健可靠性和质量国际期刊</t>
  </si>
  <si>
    <t>专注于有关电子保健、病患安全、病患授权以及电子医疗的质量和可靠性保障的广泛话题。该期刊刊登国际顶尖研究和在电子保健质量和可靠性领域的最佳实践。</t>
  </si>
  <si>
    <t>Anastasius Moumtzoglou</t>
  </si>
  <si>
    <t>http://services.igi-global.com/resolvedoi/resolve.aspx?doi=10.4018/IJRQEH</t>
  </si>
  <si>
    <t>Urban &amp; Regional Development</t>
  </si>
  <si>
    <t>International Journal of E-Planning Research (IJEPR)</t>
  </si>
  <si>
    <t>IJEPR</t>
  </si>
  <si>
    <t>电子规划研究国际期刊</t>
  </si>
  <si>
    <t>是一本同行评鉴季刊。该期刊出版关于电子规划交叉领域的各个方面的原创理论性和创新性实证研究。</t>
  </si>
  <si>
    <t>Carlos Nunes Silva</t>
  </si>
  <si>
    <t>http://services.igi-global.com/resolvedoi/resolve.aspx?doi=10.4018/IJEPR</t>
  </si>
  <si>
    <t>Business and Organizational Research</t>
  </si>
  <si>
    <t>International Journal of Productivity Management and Assessment Technologies (IJPMAT)</t>
  </si>
  <si>
    <t>IJPMAT</t>
  </si>
  <si>
    <t>生产力管理和评估技术国际期刊</t>
  </si>
  <si>
    <t>出版在生产力、效率、执行方式以及管理领域的新研究、创新、发展和理论，包括新技术、新方法以及为提高个人、集体和组织表现而设计的相关性反射性分析。</t>
  </si>
  <si>
    <t>Bryan Christiansen, Erkan Sezgin</t>
  </si>
  <si>
    <t>http://services.igi-global.com/resolvedoi/resolve.aspx?doi=10.4018/IJPMAT</t>
  </si>
  <si>
    <t>Electrical Engineering</t>
  </si>
  <si>
    <t>International Journal of Energy Optimization and Engineering (IJEOE)</t>
  </si>
  <si>
    <t>IJEOE</t>
  </si>
  <si>
    <t>能源优化与工程国际期刊</t>
  </si>
  <si>
    <t>刊登能源优化和工程领域的全球研究。该刊提供相关的理论框架和最新的在能源系统和混合智能优化领域的最新实证研究发现。</t>
  </si>
  <si>
    <t>Pandian Vasant, Gerhard Weber, Dieu Ngoc Vo</t>
  </si>
  <si>
    <t>http://services.igi-global.com/resolvedoi/resolve.aspx?doi=10.4018/IJEOE</t>
  </si>
  <si>
    <t>International Journal of Applied Behavioral Economics (IJABE)</t>
  </si>
  <si>
    <t>IJABE</t>
  </si>
  <si>
    <t>行为经济学应用国际期刊</t>
  </si>
  <si>
    <t>主要讨论选择、态度以及行为是如何影响商业和组织中的经济单位。特别关注从行为学的角度来看全球化和数字化对商业和组织的影响。</t>
  </si>
  <si>
    <t>Rodica Ianole</t>
  </si>
  <si>
    <t>http://services.igi-global.com/resolvedoi/resolve.aspx?doi=10.4018/IJABE</t>
  </si>
  <si>
    <t>Engineering Science</t>
  </si>
  <si>
    <t>International Journal of System Dynamics Applications (IJSDA)</t>
  </si>
  <si>
    <t>IJSDA</t>
  </si>
  <si>
    <t>系统动力学应用国际期刊</t>
  </si>
  <si>
    <t>通过测量理论学和地质学方面的分析，展示了关于动态系统领域理论和进展的原创科学研究。这本跨学科期刊带领读者全面地探索了动态系统和系统思维中的观点和方法，这些方法工程、软计算、经济、管理和医疗等其他领域的系统中有很多的应用。该刊的研究范围也涵盖了其它紧密相关的领域包括控制学、自动化、软计算和系统。</t>
  </si>
  <si>
    <t>Ahmad Taher Azar</t>
  </si>
  <si>
    <t>http://services.igi-global.com/resolvedoi/resolve.aspx?doi=10.4018/IJSDA</t>
  </si>
  <si>
    <t>International Journal of Sustainable Economies Management (IJSEM)</t>
  </si>
  <si>
    <t>IJSEM</t>
  </si>
  <si>
    <t>可持续性经济管理国际期刊</t>
  </si>
  <si>
    <t>出版对学者和商业团体有重大意义的经济议题的分析、研究论文和文章。该刊为院士、研究人员、学者和实践者提供一个在全球范围内针对可持续性经济进行分析和科学讨论经济问题的互动环境。</t>
  </si>
  <si>
    <t>Dorel Dusmanescu, Andrei Jean-Vasile, Gheorghe H. Popescu</t>
  </si>
  <si>
    <t>http://services.igi-global.com/resolvedoi/resolve.aspx?doi=10.4018/IJSEM</t>
  </si>
  <si>
    <t>International Journal of Risk and Contingency Management (IJRCM)</t>
  </si>
  <si>
    <t>IJRCM</t>
  </si>
  <si>
    <t>风险与权变管理国际期刊</t>
  </si>
  <si>
    <t>出版关于调查风险、不确定性和偶然性的研究论文、评论和个案分析。该刊中交叉在不同理论、行业和领域关于风险如何评估和规避的研究能让学者和研究人员深入了解、受益良多。</t>
  </si>
  <si>
    <t>Kenneth David Strang</t>
  </si>
  <si>
    <t>http://services.igi-global.com/resolvedoi/resolve.aspx?doi=10.4018/IJRCM</t>
  </si>
  <si>
    <t>Biomedical Technologies</t>
  </si>
  <si>
    <t>International Journal of Biomedical and Clinical Engineering (IJBCE)</t>
  </si>
  <si>
    <t>IJBCE</t>
  </si>
  <si>
    <t>生物医学和临床工程国际期刊</t>
  </si>
  <si>
    <t>通过技术创新缩小临床工程和医疗之间的距离重点强调尖端研究的重要性。该刊涵盖了广泛的有关创新的内容，包括生物传感器、医疗器械、人造器官、成像系统、遗传学和组织工程。该期刊还在生物医学工程和其生物仪器、康复工程、医学成像、生物材料、生物力学、组织工程和临床工程等子域建立了连接。</t>
  </si>
  <si>
    <t>N. Sriraam</t>
  </si>
  <si>
    <t>http://services.igi-global.com/resolvedoi/resolve.aspx?doi=10.4018/IJBCE</t>
  </si>
  <si>
    <t>Industrial Engineering</t>
  </si>
  <si>
    <t>Industrial Informatics</t>
  </si>
  <si>
    <t>International Journal of Applied Industrial Engineering (IJAIE)</t>
  </si>
  <si>
    <t>IJAIE</t>
  </si>
  <si>
    <t>应用工业工程国际期刊</t>
  </si>
  <si>
    <t xml:space="preserve"> 致力于工业工程的应用研究，为工业工程、可靠度工程、TQM、管理和全球化等领域的专家、学者、研究人员、政策制定者和相关工作人员提供了一个平台，来展示他们的研究成果，提出新的方法论，传播最新发现，并可以互相学习</t>
  </si>
  <si>
    <t>Lanndon Ocampo</t>
  </si>
  <si>
    <t>http://services.igi-global.com/resolvedoi/resolve.aspx?doi=10.4018/IJAIE</t>
  </si>
  <si>
    <t>International Journal of Privacy and Health Information Management (IJPHIM)</t>
  </si>
  <si>
    <t>IJPHIM</t>
  </si>
  <si>
    <t>隐私和健康信息管理国际期刊</t>
  </si>
  <si>
    <t>为宣传医学领域尤其是健康数据的质量和隐私方面提供了一个论坛。该刊重点研究电子化健康信息管理方面的挑战，尤其是受限内容的道德、法律和伦理方面的应用</t>
  </si>
  <si>
    <t>Ernesto Jimenez-Ruiz</t>
  </si>
  <si>
    <t>http://services.igi-global.com/resolvedoi/resolve.aspx?doi=10.4018/IJPHIM</t>
  </si>
  <si>
    <t>International Journal of Conceptual Structures and Smart Applications (IJCSSA)</t>
  </si>
  <si>
    <t>IJCSSA</t>
  </si>
  <si>
    <t>国际概念结构及智能应用期刊</t>
  </si>
  <si>
    <t>为研究概念结构和智能应用在艺术、商业、科学及社会应用中所扮演的角色提供了一个论坛。本刊汇集了跨越这些领域的研究，来探索概念结构及智能应用是怎样丰富人们对这些领域的认知。</t>
  </si>
  <si>
    <t>Simon Polovina, Simon Andrews</t>
  </si>
  <si>
    <t>http://services.igi-global.com/resolvedoi/resolve.aspx?doi=10.4018/IJCSSA</t>
  </si>
  <si>
    <t>International Journal of Surface Engineering and Interdisciplinary Materials Science (IJSEIMS)</t>
  </si>
  <si>
    <t>IJSEIMS</t>
  </si>
  <si>
    <t>国际表面工程和跨学科材料科学</t>
  </si>
  <si>
    <t>是一本跨学科学术期刊，出版关于材料科学的高质量文章，特别关注有关表面工程。该刊涵盖了有关表面工程的所有话题，包括摩擦、涂层、表面处理。</t>
  </si>
  <si>
    <t>http://services.igi-global.com/resolvedoi/resolve.aspx?doi=10.4018/IJSEIMS</t>
  </si>
  <si>
    <t>International Journal of Robotics Applications and Technologies (IJRAT)</t>
  </si>
  <si>
    <t>IJRAT</t>
  </si>
  <si>
    <t>国际机器人应用与技术期刊</t>
  </si>
  <si>
    <t>是一本跨学科期刊，出版有关机器人所有方面的高质量的重要的研究。该刊探索新的设计概念、分析和综合推理以及很多应用领域。</t>
  </si>
  <si>
    <t>Dan Zhang</t>
  </si>
  <si>
    <t>http://services.igi-global.com/resolvedoi/resolve.aspx?doi=10.4018/IJRAT</t>
  </si>
  <si>
    <t>Biometrics</t>
  </si>
  <si>
    <t>International Journal of Monitoring and Surveillance Technologies Research (IJMSTR)</t>
  </si>
  <si>
    <t>IJMSTR</t>
  </si>
  <si>
    <t>国际检测和监控技术期刊</t>
  </si>
  <si>
    <t>出版关于检测和监控技术的尖端研究。该刊结合了多种理论，包括工程、医疗、生物、计算机科学去解决复杂难题。</t>
  </si>
  <si>
    <t>Nikolaos Bourbakis, Konstantina S. Nikita</t>
  </si>
  <si>
    <t>http://services.igi-global.com/resolvedoi/resolve.aspx?doi=10.4018/IJMSTR</t>
  </si>
  <si>
    <t>International Journal of Software Innovation (IJSI)</t>
  </si>
  <si>
    <t>IJSI</t>
  </si>
  <si>
    <t>国际软件创新期刊</t>
  </si>
  <si>
    <t>涵盖了针对软件系统和其发展的所有演变和改革想法方面的最新研究和发展。该刊出版包括理论和实践的原创论文，这些论文能够反映和适应快速发展的日常生活的。话题不仅包括独立应用软件系统，也包括特定应用软件系统。</t>
  </si>
  <si>
    <t>Roger Y. Lee, Lawrence Chung</t>
  </si>
  <si>
    <t>http://services.igi-global.com/resolvedoi/resolve.aspx?doi=10.4018/IJSI</t>
  </si>
  <si>
    <t>International Journal of Business Analytics (IJBAN)</t>
  </si>
  <si>
    <t>IJBAN</t>
  </si>
  <si>
    <t>国际商业分析期刊</t>
  </si>
  <si>
    <t>是致力于商业分析及相关领域的实践者和学者必不可少的资源。该刊在不同的理论间搭起一座桥梁，比如数据挖掘、商业过程优化、应用商务统计学、商业信息系统等。该刊支持并提供工具让公司和组织做出更高频率、更快、更智慧、受数据驱动的实时决策。</t>
  </si>
  <si>
    <t>http://services.igi-global.com/resolvedoi/resolve.aspx?doi=10.4018/IJBAN</t>
  </si>
  <si>
    <t>Accounting and Finance</t>
  </si>
  <si>
    <t>Accounting &amp; Finance</t>
  </si>
  <si>
    <t>International Journal of Corporate Finance and Accounting (IJCFA)</t>
  </si>
  <si>
    <t>IJCFA</t>
  </si>
  <si>
    <t>国际企业财务与会计期刊</t>
  </si>
  <si>
    <t>出版企业财务与会计及其它相关领域所有方面包括理论的、实证的、实验的原创研究文章和应用作品。</t>
  </si>
  <si>
    <t>Constantine Cantzos, Constantin Zopounidis</t>
  </si>
  <si>
    <t>http://services.igi-global.com/resolvedoi/resolve.aspx?doi=10.4018/IJCFA</t>
  </si>
  <si>
    <t>Operations and Service Management</t>
  </si>
  <si>
    <t>International Journal of Applied Management Sciences and Engineering (IJAMSE)</t>
  </si>
  <si>
    <t>IJAMSE</t>
  </si>
  <si>
    <t>国际应用管理科学与工程期刊</t>
  </si>
  <si>
    <t>是一本出版关于管理科学和工程的高质量文章的多学科学术期刊。特别强调人力资源和生产工程。该刊提供讨论和信息交换的平台，信息包括理论、策略、模型、技术、方法以及在工业、商业和服务领域管理科学的应用等。</t>
  </si>
  <si>
    <t>Carolina Machado, J. Paulo Davim</t>
  </si>
  <si>
    <t>http://services.igi-global.com/resolvedoi/resolve.aspx?doi=10.4018/IJAMSE</t>
  </si>
  <si>
    <t>Materials Science</t>
  </si>
  <si>
    <t>International Journal of Materials Forming and Machining Processes (IJMFMP)</t>
  </si>
  <si>
    <t>IJMFMP</t>
  </si>
  <si>
    <t>国际材料成型与加工工艺期刊</t>
  </si>
  <si>
    <t>是一本出版高质量文章的学术期刊，聚焦材料成型和加工工艺中的研究和发展。</t>
  </si>
  <si>
    <t>http://services.igi-global.com/resolvedoi/resolve.aspx?doi=10.4018/IJMFMP</t>
  </si>
  <si>
    <t>Public &amp; Sector Management</t>
  </si>
  <si>
    <t>International Journal of Public Administration in the Digital Age (IJPADA)</t>
  </si>
  <si>
    <t>IJPADA</t>
  </si>
  <si>
    <t>数字化时代的国际公共管理期刊</t>
  </si>
  <si>
    <t>是一本调研公共管理和信息技术在发达和发展中国家影响的国际期刊。在IJPADA上发表的原创研究论文聚焦于用来提高在公众的非营利性组织中提供公共服务的新的创新的技术。</t>
  </si>
  <si>
    <t>Christopher G. Reddick</t>
  </si>
  <si>
    <t>http://services.igi-global.com/resolvedoi/resolve.aspx?doi=10.4018/IJPADA</t>
  </si>
  <si>
    <t>IT Research &amp; Theory</t>
  </si>
  <si>
    <t>International Journal of Rough Sets and Data Analysis (IJRSDA)</t>
  </si>
  <si>
    <t>IJRSDA</t>
  </si>
  <si>
    <t>国际粗集及数据分析期刊</t>
  </si>
  <si>
    <t>是一本刊登在粗集、粒计算及数据挖掘技术的所有领域上高质量并重要的研究的多学科期刊。</t>
  </si>
  <si>
    <t>http://services.igi-global.com/resolvedoi/resolve.aspx?doi=10.4018/IJRSDA</t>
  </si>
  <si>
    <t>International Journal of Systems and Society (IJSS)</t>
  </si>
  <si>
    <t>IJSS</t>
  </si>
  <si>
    <t>国际系统与社会期刊</t>
  </si>
  <si>
    <t>致力于支持并鼓励从业者、系统研究者及系统学者发表促进系统概念应用方法的高质量文章，重点关注社会及文学评论中系统概念的使用及发展。</t>
  </si>
  <si>
    <t>Frank Stowell</t>
  </si>
  <si>
    <t>http://services.igi-global.com/resolvedoi/resolve.aspx?doi=10.4018/IJSS</t>
  </si>
  <si>
    <t>Ethics and Social Responsibility</t>
  </si>
  <si>
    <t>Culture &amp; Population Studies</t>
  </si>
  <si>
    <t>International Journal of Civic Engagement and Social Change (IJCESC)</t>
  </si>
  <si>
    <t>IJCESC</t>
  </si>
  <si>
    <t>国际公民参与及社会变革期刊</t>
  </si>
  <si>
    <t>汇编了诸多理论及经验之作，这些作品可以很大程度的帮助探索通过公民参与的社会变革是怎样增加公共福利活动这一未知议题。</t>
  </si>
  <si>
    <t>Susheel Chhabra</t>
  </si>
  <si>
    <t>http://services.igi-global.com/resolvedoi/resolve.aspx?doi=10.4018/IJCESC</t>
  </si>
  <si>
    <t>Aviation Engineering</t>
  </si>
  <si>
    <t>International Journal of Aviation Systems, Operations and Training (IJASOT)</t>
  </si>
  <si>
    <t>IJASOT</t>
  </si>
  <si>
    <t>国际航空技术，工程与管理期刊</t>
  </si>
  <si>
    <t>分析和讨论关于航空技术知识、管理和工程的信息技术的最新发展和相关解决方案，出版航空和信息技术、链接研究和实践、刺激互动等领域的最新文章。</t>
  </si>
  <si>
    <t>Massoud Bazargan</t>
  </si>
  <si>
    <t>http://services.igi-global.com/resolvedoi/resolve.aspx?doi=10.4018/IJASOT</t>
  </si>
  <si>
    <t>Formerly: International Journal of Aviation Technology, Engineering and Management</t>
  </si>
  <si>
    <t>IT Policy and Standardization</t>
  </si>
  <si>
    <t>IT Policy &amp; Standardization</t>
  </si>
  <si>
    <t>International Journal of Standardization Research (IJSR)</t>
  </si>
  <si>
    <t>IJSR</t>
  </si>
  <si>
    <t>国际信息技术标准与标准化研究期刊</t>
  </si>
  <si>
    <t>主要面向IT标准研究者、学者、决策者、IT经理人、协会和组织，为其提供IT标准与标准化的研究成果及相关信息。</t>
  </si>
  <si>
    <t>Kai Jakobs</t>
  </si>
  <si>
    <t>http://services.igi-global.com/resolvedoi/resolve.aspx?doi=10.4018/IJSR</t>
  </si>
  <si>
    <t>Formerly: International Journal of IT Standards and Standardization Research</t>
  </si>
  <si>
    <t>International Journal of ICT Research in Africa and the Middle East (IJICTRAME)</t>
  </si>
  <si>
    <t>IJICTRAME</t>
  </si>
  <si>
    <t>国际非洲信息和通信技术的研究与发展国际期刊</t>
  </si>
  <si>
    <t>出版关于信息通信技术在农业和城市发展中的应用的原创性研究论文，着重于信息通信技术，推广和采用方法，技术，电子价值创造和政策问题的应用的创新及最佳实践。</t>
  </si>
  <si>
    <t>Bryan Christiansen, Ewa Lechman</t>
  </si>
  <si>
    <t>http://services.igi-global.com/resolvedoi/resolve.aspx?doi=10.4018/IJICTRAME</t>
  </si>
  <si>
    <t>Formerly: International Journal of ICT Research and Development in Africa</t>
  </si>
  <si>
    <t>Management Science</t>
  </si>
  <si>
    <t>International Journal of Food and Beverage Manufacturing and Business Models (IJFBMBM)</t>
  </si>
  <si>
    <t>IJFBMBM</t>
  </si>
  <si>
    <t>国际食物及饮品生产及商业模型期刊</t>
  </si>
  <si>
    <t>呈现了关于食品及饮品产业关键性商业事宜的话题上的创新性研究，这些研究包括但不仅限于促销策略、经理实践、物流、操作管理和经济考虑。</t>
  </si>
  <si>
    <t>Constantin Zopounidis, George Baourakis</t>
  </si>
  <si>
    <t>http://services.igi-global.com/resolvedoi/resolve.aspx?doi=10.4018/IJFBMBM</t>
  </si>
  <si>
    <t>Educational Administration and Leadership</t>
  </si>
  <si>
    <t>Gender &amp; Diversity</t>
  </si>
  <si>
    <t>International Journal of Bias, Identity and Diversities in Education (IJBIDE)</t>
  </si>
  <si>
    <t>IJBIDE</t>
  </si>
  <si>
    <t>国际教育歧视、特性和多样性期刊</t>
  </si>
  <si>
    <t>深刻地探索了不同的个体在正式或非正式的教育环境中的位置问题。这些教育环境包括从幼儿园到成人教育以及终身教育。</t>
  </si>
  <si>
    <t>Fred Dervin, Regis Machart, Julie Byrd Clark</t>
  </si>
  <si>
    <t>http://services.igi-global.com/resolvedoi/resolve.aspx?doi=10.4018/IJBIDE</t>
  </si>
  <si>
    <t>Data Analysis &amp; Statistics</t>
  </si>
  <si>
    <t>International Journal of Big Data and Analytics in Healthcare (IJBDAH)</t>
  </si>
  <si>
    <t>IJBDAH</t>
  </si>
  <si>
    <t>国际医疗大数据及分析期刊</t>
  </si>
  <si>
    <t>刊登高质量的学术研究论文、意见书和案例分析，这些研究包括硬件平台和建设、软件方法发展、技术及工具、应用、管理以及在医疗及临床研究中大数据策略的使用。</t>
  </si>
  <si>
    <t>Fernando Martin-Sanchez, John Holmes</t>
  </si>
  <si>
    <t>http://services.igi-global.com/resolvedoi/resolve.aspx?doi=10.4018/IJBDAH</t>
  </si>
  <si>
    <t>Ethics &amp; Law</t>
  </si>
  <si>
    <t>International Journal of Sustainable Entrepreneurship and Corporate Social Responsibility (IJSECSR)</t>
  </si>
  <si>
    <t>IJSECSR</t>
  </si>
  <si>
    <t>国际可持续发展型企业及合作社会责任期刊</t>
  </si>
  <si>
    <t>是一本经过同行评审致力于社会企业的出版物。它也是一个多学科、多功能、多环境的交换关于可持续发展型企业的所有方面的最新研究的学术论坛。</t>
  </si>
  <si>
    <t>Arash Najmaei</t>
  </si>
  <si>
    <t>http://services.igi-global.com/resolvedoi/resolve.aspx?doi=10.4018/IJSECSR</t>
  </si>
  <si>
    <t>Pharmacology</t>
  </si>
  <si>
    <t>Pharmaceutical Technologies</t>
  </si>
  <si>
    <t>International Journal of Pharmaceutical Engineering and Drug Design (IJPEDD)</t>
  </si>
  <si>
    <t>IJPEDD</t>
  </si>
  <si>
    <t>国际制药工程及药物设计期刊</t>
  </si>
  <si>
    <t>刊登关于制药工业的相关话题的研究，它也是研究制药产品及设备的环境、测试和生产的一项重要的参考文献。</t>
  </si>
  <si>
    <t>Robert Penchovsky</t>
  </si>
  <si>
    <t>http://services.igi-global.com/resolvedoi/resolve.aspx?doi=10.4018/IJPEDD</t>
  </si>
  <si>
    <t>Medical Diagnosis and Practice</t>
  </si>
  <si>
    <t>Public Health &amp; Healthcare Delivery</t>
  </si>
  <si>
    <t>International Journal of Disease Control and Containment for Sustainability (IJDCCS)</t>
  </si>
  <si>
    <t>IJDCCS</t>
  </si>
  <si>
    <t>国际疾控及可持续期刊</t>
  </si>
  <si>
    <t>是一本重要的参考文献，其刊登了关于人类、植物及动物间疾病传播管理和预防的所有方面的新兴研究。</t>
  </si>
  <si>
    <t>Dora Marinova, Talia Raphaely</t>
  </si>
  <si>
    <t>http://services.igi-global.com/resolvedoi/resolve.aspx?doi=10.4018/IJDCCS</t>
  </si>
  <si>
    <t>Chemistry</t>
  </si>
  <si>
    <t>International Journal of Quantitative Structure-Property Relationships (IJQSPR)</t>
  </si>
  <si>
    <t>IJQSPR</t>
  </si>
  <si>
    <t>国际定量结构性能关系期刊</t>
  </si>
  <si>
    <t>是一本新期刊，它的研究范围是定量结构性能关系模型以及这些模型在材料科学、化学工程、制药及药物化学、药代动力学、毒物学（包括生态毒物学）以及农业科学等。</t>
  </si>
  <si>
    <t>Kunal Roy</t>
  </si>
  <si>
    <t>http://services.igi-global.com/resolvedoi/resolve.aspx?doi=10.4018/IJQSPR</t>
  </si>
  <si>
    <t>Journal of Nanotoxicology and Nanomedicine (JNN)</t>
  </si>
  <si>
    <t>JNN</t>
  </si>
  <si>
    <t>国际微型毒物学及微型医药期刊</t>
  </si>
  <si>
    <t>出版关于解决潜在的在人类本身以及环境中暴露在自然及药物条件下微小的材料机会、危害及危险关键性研究。</t>
  </si>
  <si>
    <t>Bakhtiyor Rasulev</t>
  </si>
  <si>
    <t>http://services.igi-global.com/resolvedoi/resolve.aspx?doi=10.4018/JNN</t>
  </si>
  <si>
    <t>International Journal of Computers in Clinical Practice (IJCCP)</t>
  </si>
  <si>
    <t>IJCCP</t>
  </si>
  <si>
    <t>医学中的计算模型与运算法则国际期刊</t>
  </si>
  <si>
    <t>综合报道了应用于医学的计算能力，原型和运算法则。其内容包含了很多方法，用于组织，检索，管理和发现医学中的数据，并涵盖了处理诸如数字，文字，时间，空间和多媒体等不同数据的文章。</t>
  </si>
  <si>
    <t>Athina A. Lazakidou</t>
  </si>
  <si>
    <t>http://services.igi-global.com/resolvedoi/resolve.aspx?doi=10.4018/IJCCP</t>
  </si>
  <si>
    <t>Formerly: International Journal of Computational Models and Algorithms in Medicine</t>
  </si>
  <si>
    <t>International Journal of Vehicular Telematics and Infotainment Systems (IJVTIS)</t>
  </si>
  <si>
    <t>IJVTIS</t>
  </si>
  <si>
    <t>国际车辆信息通讯及娱乐信息系统期刊</t>
  </si>
  <si>
    <t>主要研究无线通讯、智能车辆技术、智能交通系统、移动计算传感器和多媒体技术等课题，主要应用于车辆紧急预警系统、自动驾驶系统、快速管理、动态交通信号灯等实际案例中。</t>
  </si>
  <si>
    <t>Daxin Tian</t>
  </si>
  <si>
    <t>2473-5280</t>
  </si>
  <si>
    <t>2473-5272</t>
  </si>
  <si>
    <t>http://services.igi-global.com/resolvedoi/resolve.aspx?doi=10.4018/IJVTIS</t>
  </si>
  <si>
    <t>Hospitality, Travel, and Tourism Management</t>
  </si>
  <si>
    <t>Hospitality, Travel &amp; Tourism Management</t>
  </si>
  <si>
    <t>International Journal of Tourism and Hospitality Management in the Digital Age (IJTHMDA)</t>
  </si>
  <si>
    <t>IJTHMDA</t>
  </si>
  <si>
    <t>数字化时代旅游和酒店管理国际期刊</t>
  </si>
  <si>
    <t>探索管理解决方案、商业模型、数码工具和服务创新，从而获得在旅游和休闲行业的竞争优势。</t>
  </si>
  <si>
    <t>Angelo A. Camillo</t>
  </si>
  <si>
    <t>2473-5361</t>
  </si>
  <si>
    <t>2473-5353</t>
  </si>
  <si>
    <t>http://services.igi-global.com/resolvedoi/resolve.aspx?doi=10.4018/IJTHMDA</t>
  </si>
  <si>
    <t>International Journal of Management Accounting (IJMA)</t>
  </si>
  <si>
    <t>IJMA</t>
  </si>
  <si>
    <t>国际管理会计期刊</t>
  </si>
  <si>
    <t>致力于出版高质量的关于管理会计进展的研究，这些研究包括工作衡量与管理、管理会计与控制、决策、定价、管理控制的行为影响、财经管理、问责和合作管理。</t>
  </si>
  <si>
    <t>Magdy Abdel-Kader</t>
  </si>
  <si>
    <t>2473-5302</t>
  </si>
  <si>
    <t>2473-5310</t>
  </si>
  <si>
    <t>http://services.igi-global.com/resolvedoi/resolve.aspx?doi=10.4018/IJMA</t>
  </si>
  <si>
    <t>Archaeology and Anthropology</t>
  </si>
  <si>
    <t>Archaeology</t>
  </si>
  <si>
    <t>International Journal of Computational Methods in Heritage Science (IJCMHS)</t>
  </si>
  <si>
    <t>IJCMHS</t>
  </si>
  <si>
    <t>国际遗产科学计算方法期刊</t>
  </si>
  <si>
    <t>探索了遗产科学中科技促成研究和实践的方法，包括博物馆、画廊、独立考古学家及人类学家和其余从业人员。</t>
  </si>
  <si>
    <t>George P. Pavlidis</t>
  </si>
  <si>
    <t>2473-5345</t>
  </si>
  <si>
    <t>2473-5337</t>
  </si>
  <si>
    <t>http://services.igi-global.com/resolvedoi/resolve.aspx?doi=10.4018/IJCMHS</t>
  </si>
  <si>
    <t>Virtual Communities &amp; Virtual Reality</t>
  </si>
  <si>
    <t>International Journal of Virtual and Augmented Reality (IJVAR)</t>
  </si>
  <si>
    <t>IJVAR</t>
  </si>
  <si>
    <t>国际虚拟及增强现实（AR）期刊</t>
  </si>
  <si>
    <t>是一种多学科交叉的刊物，它研究虚拟与现实的结合在科技、社会、法律和政策上的暗示，以及虚拟世界与现实世界的界限是如何变得模糊的。</t>
  </si>
  <si>
    <t>Cristina Portales Ricart</t>
  </si>
  <si>
    <t>2473-537X</t>
  </si>
  <si>
    <t>2473-5388</t>
  </si>
  <si>
    <t>http://services.igi-global.com/resolvedoi/resolve.aspx?doi=10.4018/IJVAR</t>
  </si>
  <si>
    <t>International Journal of Semiotics and Visual Rhetoric (IJSVR)</t>
  </si>
  <si>
    <t>IJSVR</t>
  </si>
  <si>
    <t>符号与符号系统国际期刊</t>
  </si>
  <si>
    <t>综合了在符号系统，包括生物证据和进化、哲学框架内，跨学科的理论、实验、正式的和电脑研究。该刊发表包括生物和人工系统中符号处理的设计、分析和综合的原始研究，也包括信号系统的计算机建模、计算、解释和通信方面的技术应用。该刊发表的文章展示了包括进化、综合和分析角度的符号处理方面的最新方法。</t>
  </si>
  <si>
    <t>Marcel Danesi</t>
  </si>
  <si>
    <t>http://services.igi-global.com/resolvedoi/resolve.aspx?doi=10.4018/IJSVR</t>
  </si>
  <si>
    <t>Formerly: International Journal of Signs and Semiotic Systems</t>
  </si>
  <si>
    <t>Public and Sector Management</t>
  </si>
  <si>
    <t>International Journal of Public and Private Perspectives on Healthcare, Culture, and the Environment (IJPPPHCE)</t>
  </si>
  <si>
    <t>IJPPPHCE</t>
  </si>
  <si>
    <t>公共及私营医疗管理与经济学国际期刊</t>
  </si>
  <si>
    <t>从跨学科角度审视公共与私立医疗机构，服务、管理、分配和效率差别方面的最新知识。该刊也致力于在全球环境下更高效更有效的组织和管理医疗服务方面的挑战。该刊使用对比方法检查医疗服务质量和过程方面的问题，欢迎公共及私立机构跨学科的研究。</t>
  </si>
  <si>
    <t>Mika Markus Merviö</t>
  </si>
  <si>
    <t>2471-1047</t>
  </si>
  <si>
    <t>2471-1055</t>
  </si>
  <si>
    <t>http://services.igi-global.com/resolvedoi/resolve.aspx?doi=10.4018/IJPPPHCE</t>
  </si>
  <si>
    <t>Formerly:  International Journal of Public and Private Healthcare Management and Economics</t>
  </si>
  <si>
    <t>No.</t>
  </si>
  <si>
    <t xml:space="preserve">Information Resources Management </t>
  </si>
  <si>
    <t>Dictionary of Information Science and Technology Database</t>
  </si>
  <si>
    <t xml:space="preserve"> Dictionary of Information Science and Technology Database</t>
  </si>
  <si>
    <t>信息科学与技术辞典数据库</t>
  </si>
</sst>
</file>

<file path=xl/styles.xml><?xml version="1.0" encoding="utf-8"?>
<styleSheet xmlns="http://schemas.openxmlformats.org/spreadsheetml/2006/main">
  <numFmts count="1">
    <numFmt numFmtId="176" formatCode="[$$-409]#,##0"/>
  </numFmts>
  <fonts count="7">
    <font>
      <sz val="11"/>
      <color theme="1"/>
      <name val="宋体"/>
      <family val="2"/>
      <charset val="134"/>
      <scheme val="minor"/>
    </font>
    <font>
      <b/>
      <sz val="9"/>
      <color rgb="FFFFFFFF"/>
      <name val="宋体"/>
      <family val="2"/>
      <scheme val="minor"/>
    </font>
    <font>
      <sz val="9"/>
      <color theme="1"/>
      <name val="宋体"/>
      <family val="2"/>
      <scheme val="minor"/>
    </font>
    <font>
      <sz val="9"/>
      <color rgb="FF000000"/>
      <name val="宋体"/>
      <family val="3"/>
      <charset val="134"/>
      <scheme val="minor"/>
    </font>
    <font>
      <sz val="10"/>
      <name val="宋体"/>
      <family val="2"/>
      <scheme val="minor"/>
    </font>
    <font>
      <sz val="10"/>
      <color theme="1"/>
      <name val="宋体"/>
      <family val="2"/>
      <scheme val="minor"/>
    </font>
    <font>
      <sz val="9"/>
      <name val="宋体"/>
      <family val="2"/>
      <charset val="134"/>
      <scheme val="minor"/>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176" fontId="0" fillId="0" borderId="0"/>
  </cellStyleXfs>
  <cellXfs count="20">
    <xf numFmtId="176" fontId="0" fillId="0" borderId="0" xfId="0"/>
    <xf numFmtId="176" fontId="1" fillId="2" borderId="1" xfId="0" applyFont="1" applyFill="1" applyBorder="1" applyAlignment="1">
      <alignment horizontal="center"/>
    </xf>
    <xf numFmtId="176" fontId="1" fillId="2" borderId="1" xfId="0" applyNumberFormat="1" applyFont="1" applyFill="1" applyBorder="1" applyAlignment="1">
      <alignment horizontal="center"/>
    </xf>
    <xf numFmtId="176" fontId="2" fillId="3" borderId="1" xfId="0" applyFont="1" applyFill="1" applyBorder="1" applyAlignment="1">
      <alignment horizontal="left"/>
    </xf>
    <xf numFmtId="176" fontId="3" fillId="3" borderId="1" xfId="0" applyFont="1" applyFill="1" applyBorder="1" applyAlignment="1"/>
    <xf numFmtId="176" fontId="2" fillId="3" borderId="1" xfId="0" applyNumberFormat="1" applyFont="1" applyFill="1" applyBorder="1" applyAlignment="1"/>
    <xf numFmtId="176" fontId="2" fillId="3" borderId="1" xfId="0" applyFont="1" applyFill="1" applyBorder="1" applyAlignment="1"/>
    <xf numFmtId="176" fontId="4" fillId="3" borderId="1" xfId="0" applyFont="1" applyFill="1" applyBorder="1" applyAlignment="1">
      <alignment horizontal="left"/>
    </xf>
    <xf numFmtId="176" fontId="4" fillId="3" borderId="1" xfId="0" applyFont="1" applyFill="1" applyBorder="1" applyAlignment="1"/>
    <xf numFmtId="176" fontId="5" fillId="3" borderId="1" xfId="0" applyFont="1" applyFill="1" applyBorder="1" applyAlignment="1"/>
    <xf numFmtId="0" fontId="1" fillId="2" borderId="1" xfId="0" applyNumberFormat="1" applyFont="1" applyFill="1" applyBorder="1" applyAlignment="1">
      <alignment horizontal="right"/>
    </xf>
    <xf numFmtId="0" fontId="2" fillId="3" borderId="1" xfId="0" applyNumberFormat="1" applyFont="1" applyFill="1" applyBorder="1" applyAlignment="1">
      <alignment horizontal="right"/>
    </xf>
    <xf numFmtId="0" fontId="0" fillId="0" borderId="0" xfId="0" applyNumberFormat="1" applyAlignment="1">
      <alignment horizontal="right"/>
    </xf>
    <xf numFmtId="176" fontId="0" fillId="0" borderId="0" xfId="0" applyFill="1"/>
    <xf numFmtId="3" fontId="0" fillId="0" borderId="1" xfId="0" applyNumberFormat="1" applyFill="1" applyBorder="1"/>
    <xf numFmtId="3" fontId="0" fillId="0" borderId="0" xfId="0" applyNumberFormat="1" applyFill="1"/>
    <xf numFmtId="176" fontId="2" fillId="0" borderId="1" xfId="0" applyFont="1" applyFill="1" applyBorder="1" applyAlignment="1">
      <alignment horizontal="left"/>
    </xf>
    <xf numFmtId="176" fontId="2" fillId="0" borderId="1" xfId="0" applyFont="1" applyFill="1" applyBorder="1" applyAlignment="1"/>
    <xf numFmtId="0" fontId="2" fillId="0" borderId="1" xfId="0" applyNumberFormat="1" applyFont="1" applyFill="1" applyBorder="1" applyAlignment="1">
      <alignment horizontal="right"/>
    </xf>
    <xf numFmtId="176" fontId="2" fillId="0" borderId="1" xfId="0" applyNumberFormat="1" applyFont="1" applyFill="1" applyBorder="1" applyAlignment="1"/>
  </cellXfs>
  <cellStyles count="1">
    <cellStyle name="常规" xfId="0" builtinId="0"/>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rvices.igi-global.com/resolvedoi/resolve.aspx?doi=10.4018/IJCFA" TargetMode="External"/></Relationships>
</file>

<file path=xl/worksheets/sheet1.xml><?xml version="1.0" encoding="utf-8"?>
<worksheet xmlns="http://schemas.openxmlformats.org/spreadsheetml/2006/main" xmlns:r="http://schemas.openxmlformats.org/officeDocument/2006/relationships">
  <dimension ref="A1:P173"/>
  <sheetViews>
    <sheetView showGridLines="0" tabSelected="1" workbookViewId="0">
      <pane xSplit="1" ySplit="1" topLeftCell="B26" activePane="bottomRight" state="frozen"/>
      <selection pane="topRight" activeCell="B1" sqref="B1"/>
      <selection pane="bottomLeft" activeCell="A2" sqref="A2"/>
      <selection pane="bottomRight" activeCell="C33" sqref="C33"/>
    </sheetView>
  </sheetViews>
  <sheetFormatPr defaultRowHeight="13.5"/>
  <cols>
    <col min="1" max="1" width="5" style="15" bestFit="1" customWidth="1"/>
    <col min="2" max="2" width="65.625" customWidth="1"/>
    <col min="4" max="4" width="38" bestFit="1" customWidth="1"/>
    <col min="5" max="5" width="30.875" customWidth="1"/>
    <col min="6" max="6" width="12.5" customWidth="1"/>
    <col min="7" max="7" width="9.125" style="12"/>
    <col min="8" max="8" width="37.375" bestFit="1" customWidth="1"/>
    <col min="9" max="9" width="37.625" customWidth="1"/>
    <col min="10" max="10" width="19.875" customWidth="1"/>
    <col min="13" max="13" width="12.375" bestFit="1" customWidth="1"/>
    <col min="14" max="14" width="63.5" bestFit="1" customWidth="1"/>
    <col min="15" max="15" width="17.375" customWidth="1"/>
  </cols>
  <sheetData>
    <row r="1" spans="1:16">
      <c r="A1" s="1" t="s">
        <v>1190</v>
      </c>
      <c r="B1" s="1" t="s">
        <v>4</v>
      </c>
      <c r="C1" s="1" t="s">
        <v>5</v>
      </c>
      <c r="D1" s="1" t="s">
        <v>6</v>
      </c>
      <c r="E1" s="1" t="s">
        <v>7</v>
      </c>
      <c r="F1" s="1" t="s">
        <v>8</v>
      </c>
      <c r="G1" s="10" t="s">
        <v>0</v>
      </c>
      <c r="H1" s="1" t="s">
        <v>1</v>
      </c>
      <c r="I1" s="1" t="s">
        <v>2</v>
      </c>
      <c r="J1" s="1" t="s">
        <v>3</v>
      </c>
      <c r="K1" s="1" t="s">
        <v>9</v>
      </c>
      <c r="L1" s="1" t="s">
        <v>10</v>
      </c>
      <c r="M1" s="1" t="s">
        <v>11</v>
      </c>
      <c r="N1" s="1" t="s">
        <v>12</v>
      </c>
      <c r="O1" s="1" t="s">
        <v>13</v>
      </c>
      <c r="P1" s="2" t="s">
        <v>14</v>
      </c>
    </row>
    <row r="2" spans="1:16" s="13" customFormat="1">
      <c r="A2" s="14">
        <v>1</v>
      </c>
      <c r="B2" s="16" t="s">
        <v>1128</v>
      </c>
      <c r="C2" s="16" t="s">
        <v>1129</v>
      </c>
      <c r="D2" s="17" t="s">
        <v>1130</v>
      </c>
      <c r="E2" s="17" t="s">
        <v>1131</v>
      </c>
      <c r="F2" s="16" t="s">
        <v>1132</v>
      </c>
      <c r="G2" s="18">
        <v>2017</v>
      </c>
      <c r="H2" s="16" t="s">
        <v>361</v>
      </c>
      <c r="I2" s="16" t="s">
        <v>124</v>
      </c>
      <c r="J2" s="16" t="s">
        <v>125</v>
      </c>
      <c r="K2" s="16" t="s">
        <v>1133</v>
      </c>
      <c r="L2" s="16" t="s">
        <v>1134</v>
      </c>
      <c r="M2" s="16" t="s">
        <v>131</v>
      </c>
      <c r="N2" s="16" t="s">
        <v>1135</v>
      </c>
      <c r="O2" s="16"/>
      <c r="P2" s="19">
        <v>795</v>
      </c>
    </row>
    <row r="3" spans="1:16" s="13" customFormat="1">
      <c r="A3" s="14">
        <v>2</v>
      </c>
      <c r="B3" s="16" t="s">
        <v>1138</v>
      </c>
      <c r="C3" s="16" t="s">
        <v>1139</v>
      </c>
      <c r="D3" s="17" t="s">
        <v>1140</v>
      </c>
      <c r="E3" s="17" t="s">
        <v>1141</v>
      </c>
      <c r="F3" s="16" t="s">
        <v>1142</v>
      </c>
      <c r="G3" s="18">
        <v>2017</v>
      </c>
      <c r="H3" s="16" t="s">
        <v>1136</v>
      </c>
      <c r="I3" s="16" t="s">
        <v>56</v>
      </c>
      <c r="J3" s="16" t="s">
        <v>1137</v>
      </c>
      <c r="K3" s="16" t="s">
        <v>1143</v>
      </c>
      <c r="L3" s="16" t="s">
        <v>1144</v>
      </c>
      <c r="M3" s="16" t="s">
        <v>131</v>
      </c>
      <c r="N3" s="16" t="s">
        <v>1145</v>
      </c>
      <c r="O3" s="16"/>
      <c r="P3" s="19">
        <v>745</v>
      </c>
    </row>
    <row r="4" spans="1:16" s="13" customFormat="1">
      <c r="A4" s="14">
        <v>3</v>
      </c>
      <c r="B4" s="16" t="s">
        <v>1146</v>
      </c>
      <c r="C4" s="16" t="s">
        <v>1147</v>
      </c>
      <c r="D4" s="17" t="s">
        <v>1148</v>
      </c>
      <c r="E4" s="17" t="s">
        <v>1149</v>
      </c>
      <c r="F4" s="16" t="s">
        <v>1150</v>
      </c>
      <c r="G4" s="18">
        <v>2017</v>
      </c>
      <c r="H4" s="16" t="s">
        <v>991</v>
      </c>
      <c r="I4" s="16" t="s">
        <v>56</v>
      </c>
      <c r="J4" s="16" t="s">
        <v>992</v>
      </c>
      <c r="K4" s="16" t="s">
        <v>1151</v>
      </c>
      <c r="L4" s="16" t="s">
        <v>1152</v>
      </c>
      <c r="M4" s="16" t="s">
        <v>131</v>
      </c>
      <c r="N4" s="16" t="s">
        <v>1153</v>
      </c>
      <c r="O4" s="16"/>
      <c r="P4" s="19">
        <v>745</v>
      </c>
    </row>
    <row r="5" spans="1:16" s="13" customFormat="1">
      <c r="A5" s="14">
        <v>4</v>
      </c>
      <c r="B5" s="16" t="s">
        <v>1156</v>
      </c>
      <c r="C5" s="16" t="s">
        <v>1157</v>
      </c>
      <c r="D5" s="17" t="s">
        <v>1158</v>
      </c>
      <c r="E5" s="17" t="s">
        <v>1159</v>
      </c>
      <c r="F5" s="16" t="s">
        <v>1160</v>
      </c>
      <c r="G5" s="18">
        <v>2017</v>
      </c>
      <c r="H5" s="16" t="s">
        <v>1154</v>
      </c>
      <c r="I5" s="16" t="s">
        <v>25</v>
      </c>
      <c r="J5" s="16" t="s">
        <v>1155</v>
      </c>
      <c r="K5" s="16" t="s">
        <v>1161</v>
      </c>
      <c r="L5" s="16" t="s">
        <v>1162</v>
      </c>
      <c r="M5" s="16" t="s">
        <v>131</v>
      </c>
      <c r="N5" s="16" t="s">
        <v>1163</v>
      </c>
      <c r="O5" s="16"/>
      <c r="P5" s="19">
        <v>695</v>
      </c>
    </row>
    <row r="6" spans="1:16" s="13" customFormat="1">
      <c r="A6" s="14">
        <v>5</v>
      </c>
      <c r="B6" s="16" t="s">
        <v>1165</v>
      </c>
      <c r="C6" s="16" t="s">
        <v>1166</v>
      </c>
      <c r="D6" s="17" t="s">
        <v>1167</v>
      </c>
      <c r="E6" s="17" t="s">
        <v>1168</v>
      </c>
      <c r="F6" s="16" t="s">
        <v>1169</v>
      </c>
      <c r="G6" s="18">
        <v>2017</v>
      </c>
      <c r="H6" s="16" t="s">
        <v>382</v>
      </c>
      <c r="I6" s="16" t="s">
        <v>124</v>
      </c>
      <c r="J6" s="16" t="s">
        <v>1164</v>
      </c>
      <c r="K6" s="16" t="s">
        <v>1170</v>
      </c>
      <c r="L6" s="16" t="s">
        <v>1171</v>
      </c>
      <c r="M6" s="16" t="s">
        <v>131</v>
      </c>
      <c r="N6" s="16" t="s">
        <v>1172</v>
      </c>
      <c r="O6" s="16"/>
      <c r="P6" s="19">
        <v>795</v>
      </c>
    </row>
    <row r="7" spans="1:16" s="13" customFormat="1">
      <c r="A7" s="14">
        <v>6</v>
      </c>
      <c r="B7" s="16" t="s">
        <v>1064</v>
      </c>
      <c r="C7" s="16" t="s">
        <v>1065</v>
      </c>
      <c r="D7" s="17" t="s">
        <v>1066</v>
      </c>
      <c r="E7" s="17" t="s">
        <v>1067</v>
      </c>
      <c r="F7" s="16" t="s">
        <v>1068</v>
      </c>
      <c r="G7" s="18">
        <v>2016</v>
      </c>
      <c r="H7" s="16" t="s">
        <v>1063</v>
      </c>
      <c r="I7" s="16" t="s">
        <v>56</v>
      </c>
      <c r="J7" s="16" t="s">
        <v>1063</v>
      </c>
      <c r="K7" s="16" t="str">
        <f>"2379-7509"</f>
        <v>2379-7509</v>
      </c>
      <c r="L7" s="16" t="str">
        <f>"2379-7495"</f>
        <v>2379-7495</v>
      </c>
      <c r="M7" s="16" t="s">
        <v>131</v>
      </c>
      <c r="N7" s="16" t="s">
        <v>1069</v>
      </c>
      <c r="O7" s="16"/>
      <c r="P7" s="19">
        <v>785</v>
      </c>
    </row>
    <row r="8" spans="1:16" s="13" customFormat="1">
      <c r="A8" s="14">
        <v>7</v>
      </c>
      <c r="B8" s="16" t="s">
        <v>1072</v>
      </c>
      <c r="C8" s="16" t="s">
        <v>1073</v>
      </c>
      <c r="D8" s="17" t="s">
        <v>1074</v>
      </c>
      <c r="E8" s="17" t="s">
        <v>1075</v>
      </c>
      <c r="F8" s="16" t="s">
        <v>1076</v>
      </c>
      <c r="G8" s="18">
        <v>2016</v>
      </c>
      <c r="H8" s="16" t="s">
        <v>1070</v>
      </c>
      <c r="I8" s="16" t="s">
        <v>64</v>
      </c>
      <c r="J8" s="16" t="s">
        <v>1071</v>
      </c>
      <c r="K8" s="16" t="str">
        <f>"2379-7363"</f>
        <v>2379-7363</v>
      </c>
      <c r="L8" s="16" t="str">
        <f>"2379-7355"</f>
        <v>2379-7355</v>
      </c>
      <c r="M8" s="16" t="s">
        <v>131</v>
      </c>
      <c r="N8" s="16" t="s">
        <v>1077</v>
      </c>
      <c r="O8" s="16"/>
      <c r="P8" s="19">
        <v>730</v>
      </c>
    </row>
    <row r="9" spans="1:16" s="13" customFormat="1">
      <c r="A9" s="14">
        <v>8</v>
      </c>
      <c r="B9" s="16" t="s">
        <v>1079</v>
      </c>
      <c r="C9" s="16" t="s">
        <v>1080</v>
      </c>
      <c r="D9" s="17" t="s">
        <v>1081</v>
      </c>
      <c r="E9" s="17" t="s">
        <v>1082</v>
      </c>
      <c r="F9" s="16" t="s">
        <v>1083</v>
      </c>
      <c r="G9" s="18">
        <v>2016</v>
      </c>
      <c r="H9" s="16" t="s">
        <v>176</v>
      </c>
      <c r="I9" s="16" t="s">
        <v>177</v>
      </c>
      <c r="J9" s="16" t="s">
        <v>1078</v>
      </c>
      <c r="K9" s="16" t="str">
        <f>"2379-738X"</f>
        <v>2379-738X</v>
      </c>
      <c r="L9" s="16" t="str">
        <f>"2379-7371"</f>
        <v>2379-7371</v>
      </c>
      <c r="M9" s="16" t="s">
        <v>131</v>
      </c>
      <c r="N9" s="16" t="s">
        <v>1084</v>
      </c>
      <c r="O9" s="16"/>
      <c r="P9" s="19">
        <v>995</v>
      </c>
    </row>
    <row r="10" spans="1:16" s="13" customFormat="1">
      <c r="A10" s="14">
        <v>9</v>
      </c>
      <c r="B10" s="16" t="s">
        <v>1086</v>
      </c>
      <c r="C10" s="16" t="s">
        <v>1087</v>
      </c>
      <c r="D10" s="17" t="s">
        <v>1088</v>
      </c>
      <c r="E10" s="17" t="s">
        <v>1089</v>
      </c>
      <c r="F10" s="16" t="s">
        <v>1090</v>
      </c>
      <c r="G10" s="18">
        <v>2016</v>
      </c>
      <c r="H10" s="16" t="s">
        <v>896</v>
      </c>
      <c r="I10" s="16" t="s">
        <v>56</v>
      </c>
      <c r="J10" s="16" t="s">
        <v>1085</v>
      </c>
      <c r="K10" s="16" t="str">
        <f>"2379-7398"</f>
        <v>2379-7398</v>
      </c>
      <c r="L10" s="16" t="str">
        <f>"2379-7401"</f>
        <v>2379-7401</v>
      </c>
      <c r="M10" s="16" t="s">
        <v>131</v>
      </c>
      <c r="N10" s="16" t="s">
        <v>1091</v>
      </c>
      <c r="O10" s="16"/>
      <c r="P10" s="19">
        <v>765</v>
      </c>
    </row>
    <row r="11" spans="1:16" s="13" customFormat="1">
      <c r="A11" s="14">
        <v>10</v>
      </c>
      <c r="B11" s="16" t="s">
        <v>1094</v>
      </c>
      <c r="C11" s="16" t="s">
        <v>1095</v>
      </c>
      <c r="D11" s="17" t="s">
        <v>1096</v>
      </c>
      <c r="E11" s="17" t="s">
        <v>1097</v>
      </c>
      <c r="F11" s="16" t="s">
        <v>1098</v>
      </c>
      <c r="G11" s="18">
        <v>2016</v>
      </c>
      <c r="H11" s="16" t="s">
        <v>1092</v>
      </c>
      <c r="I11" s="16" t="s">
        <v>177</v>
      </c>
      <c r="J11" s="16" t="s">
        <v>1093</v>
      </c>
      <c r="K11" s="16" t="str">
        <f>"2380-4513"</f>
        <v>2380-4513</v>
      </c>
      <c r="L11" s="16" t="str">
        <f>"2380-4521"</f>
        <v>2380-4521</v>
      </c>
      <c r="M11" s="16" t="s">
        <v>131</v>
      </c>
      <c r="N11" s="16" t="s">
        <v>1099</v>
      </c>
      <c r="O11" s="16"/>
      <c r="P11" s="19">
        <v>995</v>
      </c>
    </row>
    <row r="12" spans="1:16" s="13" customFormat="1">
      <c r="A12" s="14">
        <v>11</v>
      </c>
      <c r="B12" s="16" t="s">
        <v>1102</v>
      </c>
      <c r="C12" s="16" t="s">
        <v>1103</v>
      </c>
      <c r="D12" s="17" t="s">
        <v>1104</v>
      </c>
      <c r="E12" s="17" t="s">
        <v>1105</v>
      </c>
      <c r="F12" s="16" t="s">
        <v>1106</v>
      </c>
      <c r="G12" s="18">
        <v>2016</v>
      </c>
      <c r="H12" s="16" t="s">
        <v>1100</v>
      </c>
      <c r="I12" s="16" t="s">
        <v>177</v>
      </c>
      <c r="J12" s="16" t="s">
        <v>1101</v>
      </c>
      <c r="K12" s="16" t="str">
        <f>"2469-4363"</f>
        <v>2469-4363</v>
      </c>
      <c r="L12" s="16" t="str">
        <f>"2469-4371"</f>
        <v>2469-4371</v>
      </c>
      <c r="M12" s="16" t="s">
        <v>131</v>
      </c>
      <c r="N12" s="16" t="s">
        <v>1107</v>
      </c>
      <c r="O12" s="16"/>
      <c r="P12" s="19">
        <v>940</v>
      </c>
    </row>
    <row r="13" spans="1:16" s="13" customFormat="1">
      <c r="A13" s="14">
        <v>12</v>
      </c>
      <c r="B13" s="16" t="s">
        <v>1109</v>
      </c>
      <c r="C13" s="16" t="s">
        <v>1110</v>
      </c>
      <c r="D13" s="17" t="s">
        <v>1111</v>
      </c>
      <c r="E13" s="17" t="s">
        <v>1112</v>
      </c>
      <c r="F13" s="16" t="s">
        <v>1113</v>
      </c>
      <c r="G13" s="18">
        <v>2016</v>
      </c>
      <c r="H13" s="16" t="s">
        <v>1108</v>
      </c>
      <c r="I13" s="16" t="s">
        <v>177</v>
      </c>
      <c r="J13" s="16" t="s">
        <v>1108</v>
      </c>
      <c r="K13" s="16" t="str">
        <f>"2379-7487"</f>
        <v>2379-7487</v>
      </c>
      <c r="L13" s="16" t="str">
        <f>"2379-7479"</f>
        <v>2379-7479</v>
      </c>
      <c r="M13" s="16" t="s">
        <v>131</v>
      </c>
      <c r="N13" s="16" t="s">
        <v>1114</v>
      </c>
      <c r="O13" s="16"/>
      <c r="P13" s="19">
        <v>835</v>
      </c>
    </row>
    <row r="14" spans="1:16" s="13" customFormat="1">
      <c r="A14" s="14">
        <v>13</v>
      </c>
      <c r="B14" s="16" t="s">
        <v>1115</v>
      </c>
      <c r="C14" s="16" t="s">
        <v>1116</v>
      </c>
      <c r="D14" s="17" t="s">
        <v>1117</v>
      </c>
      <c r="E14" s="17" t="s">
        <v>1118</v>
      </c>
      <c r="F14" s="16" t="s">
        <v>1119</v>
      </c>
      <c r="G14" s="18">
        <v>2016</v>
      </c>
      <c r="H14" s="16" t="s">
        <v>840</v>
      </c>
      <c r="I14" s="16" t="s">
        <v>177</v>
      </c>
      <c r="J14" s="16" t="s">
        <v>277</v>
      </c>
      <c r="K14" s="16" t="str">
        <f>"2379-7452"</f>
        <v>2379-7452</v>
      </c>
      <c r="L14" s="16" t="str">
        <f>"2379-7444"</f>
        <v>2379-7444</v>
      </c>
      <c r="M14" s="16" t="s">
        <v>131</v>
      </c>
      <c r="N14" s="16" t="s">
        <v>1120</v>
      </c>
      <c r="O14" s="16"/>
      <c r="P14" s="19">
        <v>995</v>
      </c>
    </row>
    <row r="15" spans="1:16" s="13" customFormat="1">
      <c r="A15" s="14">
        <v>14</v>
      </c>
      <c r="B15" s="16" t="s">
        <v>986</v>
      </c>
      <c r="C15" s="16" t="s">
        <v>987</v>
      </c>
      <c r="D15" s="17" t="s">
        <v>988</v>
      </c>
      <c r="E15" s="17" t="s">
        <v>989</v>
      </c>
      <c r="F15" s="16" t="s">
        <v>212</v>
      </c>
      <c r="G15" s="18">
        <v>2014</v>
      </c>
      <c r="H15" s="16" t="s">
        <v>115</v>
      </c>
      <c r="I15" s="16" t="s">
        <v>56</v>
      </c>
      <c r="J15" s="16" t="s">
        <v>655</v>
      </c>
      <c r="K15" s="16" t="str">
        <f>"2334-4547"</f>
        <v>2334-4547</v>
      </c>
      <c r="L15" s="16" t="str">
        <f>"2334-4555"</f>
        <v>2334-4555</v>
      </c>
      <c r="M15" s="16" t="s">
        <v>22</v>
      </c>
      <c r="N15" s="16" t="s">
        <v>990</v>
      </c>
      <c r="O15" s="16"/>
      <c r="P15" s="19">
        <v>765</v>
      </c>
    </row>
    <row r="16" spans="1:16" s="13" customFormat="1">
      <c r="A16" s="14">
        <v>15</v>
      </c>
      <c r="B16" s="16" t="s">
        <v>993</v>
      </c>
      <c r="C16" s="16" t="s">
        <v>994</v>
      </c>
      <c r="D16" s="17" t="s">
        <v>995</v>
      </c>
      <c r="E16" s="17" t="s">
        <v>996</v>
      </c>
      <c r="F16" s="16" t="s">
        <v>997</v>
      </c>
      <c r="G16" s="18">
        <v>2014</v>
      </c>
      <c r="H16" s="16" t="s">
        <v>991</v>
      </c>
      <c r="I16" s="16" t="s">
        <v>56</v>
      </c>
      <c r="J16" s="16" t="s">
        <v>992</v>
      </c>
      <c r="K16" s="16" t="str">
        <f>"2334-4628"</f>
        <v>2334-4628</v>
      </c>
      <c r="L16" s="16" t="str">
        <f>"2334-4636"</f>
        <v>2334-4636</v>
      </c>
      <c r="M16" s="16" t="s">
        <v>131</v>
      </c>
      <c r="N16" s="16" t="s">
        <v>998</v>
      </c>
      <c r="O16" s="16"/>
      <c r="P16" s="19">
        <v>765</v>
      </c>
    </row>
    <row r="17" spans="1:16" s="13" customFormat="1">
      <c r="A17" s="14">
        <v>16</v>
      </c>
      <c r="B17" s="16" t="s">
        <v>1000</v>
      </c>
      <c r="C17" s="16" t="s">
        <v>1001</v>
      </c>
      <c r="D17" s="17" t="s">
        <v>1002</v>
      </c>
      <c r="E17" s="17" t="s">
        <v>1003</v>
      </c>
      <c r="F17" s="16" t="s">
        <v>1004</v>
      </c>
      <c r="G17" s="18">
        <v>2014</v>
      </c>
      <c r="H17" s="16" t="s">
        <v>999</v>
      </c>
      <c r="I17" s="16" t="s">
        <v>56</v>
      </c>
      <c r="J17" s="16" t="s">
        <v>484</v>
      </c>
      <c r="K17" s="16" t="str">
        <f>"2327-7483"</f>
        <v>2327-7483</v>
      </c>
      <c r="L17" s="16" t="str">
        <f>"2327-7491"</f>
        <v>2327-7491</v>
      </c>
      <c r="M17" s="16" t="s">
        <v>131</v>
      </c>
      <c r="N17" s="16" t="s">
        <v>1005</v>
      </c>
      <c r="O17" s="16"/>
      <c r="P17" s="19">
        <v>730</v>
      </c>
    </row>
    <row r="18" spans="1:16" s="13" customFormat="1">
      <c r="A18" s="14">
        <v>17</v>
      </c>
      <c r="B18" s="16" t="s">
        <v>1007</v>
      </c>
      <c r="C18" s="16" t="s">
        <v>1008</v>
      </c>
      <c r="D18" s="17" t="s">
        <v>1009</v>
      </c>
      <c r="E18" s="17" t="s">
        <v>1010</v>
      </c>
      <c r="F18" s="16" t="s">
        <v>735</v>
      </c>
      <c r="G18" s="18">
        <v>2014</v>
      </c>
      <c r="H18" s="16" t="s">
        <v>916</v>
      </c>
      <c r="I18" s="16" t="s">
        <v>730</v>
      </c>
      <c r="J18" s="16" t="s">
        <v>1006</v>
      </c>
      <c r="K18" s="16" t="str">
        <f>"2334-4563"</f>
        <v>2334-4563</v>
      </c>
      <c r="L18" s="16" t="str">
        <f>"2334-4571"</f>
        <v>2334-4571</v>
      </c>
      <c r="M18" s="16" t="s">
        <v>131</v>
      </c>
      <c r="N18" s="16" t="s">
        <v>1011</v>
      </c>
      <c r="O18" s="16"/>
      <c r="P18" s="19">
        <v>940</v>
      </c>
    </row>
    <row r="19" spans="1:16" s="13" customFormat="1">
      <c r="A19" s="14">
        <v>18</v>
      </c>
      <c r="B19" s="16" t="s">
        <v>1013</v>
      </c>
      <c r="C19" s="16" t="s">
        <v>1014</v>
      </c>
      <c r="D19" s="17" t="s">
        <v>1015</v>
      </c>
      <c r="E19" s="17" t="s">
        <v>1016</v>
      </c>
      <c r="F19" s="16" t="s">
        <v>1017</v>
      </c>
      <c r="G19" s="18">
        <v>2014</v>
      </c>
      <c r="H19" s="16" t="s">
        <v>154</v>
      </c>
      <c r="I19" s="16" t="s">
        <v>155</v>
      </c>
      <c r="J19" s="16" t="s">
        <v>1012</v>
      </c>
      <c r="K19" s="16" t="str">
        <f>"2334-4520"</f>
        <v>2334-4520</v>
      </c>
      <c r="L19" s="16" t="str">
        <f>"2334-4539"</f>
        <v>2334-4539</v>
      </c>
      <c r="M19" s="16" t="s">
        <v>22</v>
      </c>
      <c r="N19" s="16" t="s">
        <v>1018</v>
      </c>
      <c r="O19" s="16"/>
      <c r="P19" s="19">
        <v>765</v>
      </c>
    </row>
    <row r="20" spans="1:16" s="13" customFormat="1">
      <c r="A20" s="14">
        <v>19</v>
      </c>
      <c r="B20" s="16" t="s">
        <v>1020</v>
      </c>
      <c r="C20" s="16" t="s">
        <v>1021</v>
      </c>
      <c r="D20" s="17" t="s">
        <v>1022</v>
      </c>
      <c r="E20" s="17" t="s">
        <v>1023</v>
      </c>
      <c r="F20" s="16" t="s">
        <v>337</v>
      </c>
      <c r="G20" s="18">
        <v>2014</v>
      </c>
      <c r="H20" s="16" t="s">
        <v>33</v>
      </c>
      <c r="I20" s="16" t="s">
        <v>42</v>
      </c>
      <c r="J20" s="16" t="s">
        <v>1019</v>
      </c>
      <c r="K20" s="16" t="str">
        <f>"2334-4598"</f>
        <v>2334-4598</v>
      </c>
      <c r="L20" s="16" t="str">
        <f>"2334-4601"</f>
        <v>2334-4601</v>
      </c>
      <c r="M20" s="16" t="s">
        <v>22</v>
      </c>
      <c r="N20" s="16" t="s">
        <v>1024</v>
      </c>
      <c r="O20" s="16"/>
      <c r="P20" s="19">
        <v>765</v>
      </c>
    </row>
    <row r="21" spans="1:16" s="13" customFormat="1">
      <c r="A21" s="14">
        <v>20</v>
      </c>
      <c r="B21" s="16" t="s">
        <v>1025</v>
      </c>
      <c r="C21" s="16" t="s">
        <v>1026</v>
      </c>
      <c r="D21" s="17" t="s">
        <v>1027</v>
      </c>
      <c r="E21" s="17" t="s">
        <v>1028</v>
      </c>
      <c r="F21" s="16" t="s">
        <v>1029</v>
      </c>
      <c r="G21" s="18">
        <v>2014</v>
      </c>
      <c r="H21" s="16" t="s">
        <v>101</v>
      </c>
      <c r="I21" s="16" t="s">
        <v>25</v>
      </c>
      <c r="J21" s="16" t="s">
        <v>101</v>
      </c>
      <c r="K21" s="16" t="str">
        <f>"2327-3984"</f>
        <v>2327-3984</v>
      </c>
      <c r="L21" s="16" t="str">
        <f>"2327-3992"</f>
        <v>2327-3992</v>
      </c>
      <c r="M21" s="16" t="s">
        <v>131</v>
      </c>
      <c r="N21" s="16" t="s">
        <v>1030</v>
      </c>
      <c r="O21" s="16"/>
      <c r="P21" s="19">
        <v>765</v>
      </c>
    </row>
    <row r="22" spans="1:16" s="13" customFormat="1">
      <c r="A22" s="14">
        <v>21</v>
      </c>
      <c r="B22" s="16" t="s">
        <v>1033</v>
      </c>
      <c r="C22" s="16" t="s">
        <v>1034</v>
      </c>
      <c r="D22" s="17" t="s">
        <v>1035</v>
      </c>
      <c r="E22" s="17" t="s">
        <v>1036</v>
      </c>
      <c r="F22" s="16" t="s">
        <v>1037</v>
      </c>
      <c r="G22" s="18">
        <v>2014</v>
      </c>
      <c r="H22" s="16" t="s">
        <v>1031</v>
      </c>
      <c r="I22" s="16" t="s">
        <v>25</v>
      </c>
      <c r="J22" s="16" t="s">
        <v>1032</v>
      </c>
      <c r="K22" s="16" t="str">
        <f>"2328-5494"</f>
        <v>2328-5494</v>
      </c>
      <c r="L22" s="16" t="str">
        <f>"2328-5508"</f>
        <v>2328-5508</v>
      </c>
      <c r="M22" s="16" t="s">
        <v>22</v>
      </c>
      <c r="N22" s="16" t="s">
        <v>1038</v>
      </c>
      <c r="O22" s="16"/>
      <c r="P22" s="19">
        <v>730</v>
      </c>
    </row>
    <row r="23" spans="1:16" s="13" customFormat="1">
      <c r="A23" s="14">
        <v>22</v>
      </c>
      <c r="B23" s="16" t="s">
        <v>956</v>
      </c>
      <c r="C23" s="16" t="s">
        <v>957</v>
      </c>
      <c r="D23" s="17" t="s">
        <v>958</v>
      </c>
      <c r="E23" s="17" t="s">
        <v>959</v>
      </c>
      <c r="F23" s="16" t="s">
        <v>960</v>
      </c>
      <c r="G23" s="18">
        <v>2013</v>
      </c>
      <c r="H23" s="16" t="s">
        <v>140</v>
      </c>
      <c r="I23" s="16" t="s">
        <v>42</v>
      </c>
      <c r="J23" s="16" t="s">
        <v>140</v>
      </c>
      <c r="K23" s="16" t="str">
        <f>"2166-7292"</f>
        <v>2166-7292</v>
      </c>
      <c r="L23" s="16" t="str">
        <f>"2166-7306"</f>
        <v>2166-7306</v>
      </c>
      <c r="M23" s="16" t="s">
        <v>131</v>
      </c>
      <c r="N23" s="16" t="s">
        <v>961</v>
      </c>
      <c r="O23" s="16"/>
      <c r="P23" s="19">
        <v>765</v>
      </c>
    </row>
    <row r="24" spans="1:16" s="13" customFormat="1">
      <c r="A24" s="14">
        <v>23</v>
      </c>
      <c r="B24" s="16" t="s">
        <v>962</v>
      </c>
      <c r="C24" s="16" t="s">
        <v>963</v>
      </c>
      <c r="D24" s="17" t="s">
        <v>964</v>
      </c>
      <c r="E24" s="17" t="s">
        <v>965</v>
      </c>
      <c r="F24" s="16" t="s">
        <v>735</v>
      </c>
      <c r="G24" s="18">
        <v>2013</v>
      </c>
      <c r="H24" s="16" t="s">
        <v>729</v>
      </c>
      <c r="I24" s="16" t="s">
        <v>730</v>
      </c>
      <c r="J24" s="16" t="s">
        <v>729</v>
      </c>
      <c r="K24" s="16" t="str">
        <f>"2166-7225"</f>
        <v>2166-7225</v>
      </c>
      <c r="L24" s="16" t="str">
        <f>"2166-7233"</f>
        <v>2166-7233</v>
      </c>
      <c r="M24" s="16" t="s">
        <v>131</v>
      </c>
      <c r="N24" s="16" t="s">
        <v>966</v>
      </c>
      <c r="O24" s="16"/>
      <c r="P24" s="19">
        <v>940</v>
      </c>
    </row>
    <row r="25" spans="1:16" s="13" customFormat="1">
      <c r="A25" s="14">
        <v>24</v>
      </c>
      <c r="B25" s="16" t="s">
        <v>967</v>
      </c>
      <c r="C25" s="16" t="s">
        <v>968</v>
      </c>
      <c r="D25" s="17" t="s">
        <v>969</v>
      </c>
      <c r="E25" s="17" t="s">
        <v>970</v>
      </c>
      <c r="F25" s="16" t="s">
        <v>971</v>
      </c>
      <c r="G25" s="18">
        <v>2013</v>
      </c>
      <c r="H25" s="16" t="s">
        <v>729</v>
      </c>
      <c r="I25" s="16" t="s">
        <v>42</v>
      </c>
      <c r="J25" s="16" t="s">
        <v>503</v>
      </c>
      <c r="K25" s="16" t="str">
        <f>"2166-7195"</f>
        <v>2166-7195</v>
      </c>
      <c r="L25" s="16" t="str">
        <f>"2166-7209"</f>
        <v>2166-7209</v>
      </c>
      <c r="M25" s="16" t="s">
        <v>131</v>
      </c>
      <c r="N25" s="16" t="s">
        <v>972</v>
      </c>
      <c r="O25" s="16"/>
      <c r="P25" s="19">
        <v>940</v>
      </c>
    </row>
    <row r="26" spans="1:16" s="13" customFormat="1">
      <c r="A26" s="14">
        <v>25</v>
      </c>
      <c r="B26" s="16" t="s">
        <v>974</v>
      </c>
      <c r="C26" s="16" t="s">
        <v>975</v>
      </c>
      <c r="D26" s="17" t="s">
        <v>976</v>
      </c>
      <c r="E26" s="17" t="s">
        <v>977</v>
      </c>
      <c r="F26" s="16" t="s">
        <v>978</v>
      </c>
      <c r="G26" s="18">
        <v>2013</v>
      </c>
      <c r="H26" s="16" t="s">
        <v>198</v>
      </c>
      <c r="I26" s="16" t="s">
        <v>199</v>
      </c>
      <c r="J26" s="16" t="s">
        <v>973</v>
      </c>
      <c r="K26" s="16" t="str">
        <f>"2166-7241"</f>
        <v>2166-7241</v>
      </c>
      <c r="L26" s="16" t="str">
        <f>"2166-725X"</f>
        <v>2166-725X</v>
      </c>
      <c r="M26" s="16" t="s">
        <v>22</v>
      </c>
      <c r="N26" s="16" t="s">
        <v>979</v>
      </c>
      <c r="O26" s="16"/>
      <c r="P26" s="19">
        <v>765</v>
      </c>
    </row>
    <row r="27" spans="1:16" s="13" customFormat="1">
      <c r="A27" s="14">
        <v>26</v>
      </c>
      <c r="B27" s="16" t="s">
        <v>980</v>
      </c>
      <c r="C27" s="16" t="s">
        <v>981</v>
      </c>
      <c r="D27" s="17" t="s">
        <v>982</v>
      </c>
      <c r="E27" s="17" t="s">
        <v>983</v>
      </c>
      <c r="F27" s="16" t="s">
        <v>984</v>
      </c>
      <c r="G27" s="18">
        <v>2013</v>
      </c>
      <c r="H27" s="16" t="s">
        <v>368</v>
      </c>
      <c r="I27" s="16" t="s">
        <v>42</v>
      </c>
      <c r="J27" s="16" t="s">
        <v>574</v>
      </c>
      <c r="K27" s="16" t="str">
        <f>"2166-7160"</f>
        <v>2166-7160</v>
      </c>
      <c r="L27" s="16" t="str">
        <f>"2166-7179"</f>
        <v>2166-7179</v>
      </c>
      <c r="M27" s="16" t="s">
        <v>22</v>
      </c>
      <c r="N27" s="16" t="s">
        <v>985</v>
      </c>
      <c r="O27" s="16"/>
      <c r="P27" s="19">
        <v>765</v>
      </c>
    </row>
    <row r="28" spans="1:16" s="13" customFormat="1">
      <c r="A28" s="14">
        <v>27</v>
      </c>
      <c r="B28" s="16" t="s">
        <v>871</v>
      </c>
      <c r="C28" s="16" t="s">
        <v>872</v>
      </c>
      <c r="D28" s="17" t="s">
        <v>873</v>
      </c>
      <c r="E28" s="17" t="s">
        <v>874</v>
      </c>
      <c r="F28" s="16" t="s">
        <v>875</v>
      </c>
      <c r="G28" s="18">
        <v>2012</v>
      </c>
      <c r="H28" s="16" t="s">
        <v>461</v>
      </c>
      <c r="I28" s="16" t="s">
        <v>462</v>
      </c>
      <c r="J28" s="16" t="s">
        <v>463</v>
      </c>
      <c r="K28" s="16" t="str">
        <f>"2156-1710"</f>
        <v>2156-1710</v>
      </c>
      <c r="L28" s="16" t="str">
        <f>"2156-1702"</f>
        <v>2156-1702</v>
      </c>
      <c r="M28" s="16" t="s">
        <v>22</v>
      </c>
      <c r="N28" s="16" t="s">
        <v>876</v>
      </c>
      <c r="O28" s="16"/>
      <c r="P28" s="19">
        <v>765</v>
      </c>
    </row>
    <row r="29" spans="1:16" s="13" customFormat="1">
      <c r="A29" s="14">
        <v>28</v>
      </c>
      <c r="B29" s="16" t="s">
        <v>877</v>
      </c>
      <c r="C29" s="16" t="s">
        <v>878</v>
      </c>
      <c r="D29" s="17" t="s">
        <v>879</v>
      </c>
      <c r="E29" s="17" t="s">
        <v>880</v>
      </c>
      <c r="F29" s="16" t="s">
        <v>881</v>
      </c>
      <c r="G29" s="18">
        <v>2012</v>
      </c>
      <c r="H29" s="16" t="s">
        <v>276</v>
      </c>
      <c r="I29" s="16" t="s">
        <v>177</v>
      </c>
      <c r="J29" s="16" t="s">
        <v>276</v>
      </c>
      <c r="K29" s="16" t="str">
        <f>"2160-9586"</f>
        <v>2160-9586</v>
      </c>
      <c r="L29" s="16" t="str">
        <f>"2160-9594"</f>
        <v>2160-9594</v>
      </c>
      <c r="M29" s="16" t="s">
        <v>22</v>
      </c>
      <c r="N29" s="16" t="s">
        <v>882</v>
      </c>
      <c r="O29" s="16"/>
      <c r="P29" s="19">
        <v>1360</v>
      </c>
    </row>
    <row r="30" spans="1:16" s="13" customFormat="1">
      <c r="A30" s="14">
        <v>29</v>
      </c>
      <c r="B30" s="16" t="s">
        <v>883</v>
      </c>
      <c r="C30" s="16" t="s">
        <v>884</v>
      </c>
      <c r="D30" s="17" t="s">
        <v>885</v>
      </c>
      <c r="E30" s="17" t="s">
        <v>886</v>
      </c>
      <c r="F30" s="16" t="s">
        <v>887</v>
      </c>
      <c r="G30" s="18">
        <v>2012</v>
      </c>
      <c r="H30" s="16" t="s">
        <v>176</v>
      </c>
      <c r="I30" s="16" t="s">
        <v>177</v>
      </c>
      <c r="J30" s="16" t="s">
        <v>176</v>
      </c>
      <c r="K30" s="16" t="str">
        <f>"2160-9551"</f>
        <v>2160-9551</v>
      </c>
      <c r="L30" s="16" t="str">
        <f>"2160-956X"</f>
        <v>2160-956X</v>
      </c>
      <c r="M30" s="16" t="s">
        <v>22</v>
      </c>
      <c r="N30" s="16" t="s">
        <v>888</v>
      </c>
      <c r="O30" s="16"/>
      <c r="P30" s="19">
        <v>835</v>
      </c>
    </row>
    <row r="31" spans="1:16" s="13" customFormat="1">
      <c r="A31" s="14">
        <v>30</v>
      </c>
      <c r="B31" s="16" t="s">
        <v>890</v>
      </c>
      <c r="C31" s="16" t="s">
        <v>891</v>
      </c>
      <c r="D31" s="17" t="s">
        <v>892</v>
      </c>
      <c r="E31" s="17" t="s">
        <v>893</v>
      </c>
      <c r="F31" s="16" t="s">
        <v>894</v>
      </c>
      <c r="G31" s="18">
        <v>2012</v>
      </c>
      <c r="H31" s="16" t="s">
        <v>41</v>
      </c>
      <c r="I31" s="16" t="s">
        <v>730</v>
      </c>
      <c r="J31" s="16" t="s">
        <v>889</v>
      </c>
      <c r="K31" s="16" t="str">
        <f>"2160-9918"</f>
        <v>2160-9918</v>
      </c>
      <c r="L31" s="16" t="str">
        <f>"2160-9926"</f>
        <v>2160-9926</v>
      </c>
      <c r="M31" s="16" t="s">
        <v>22</v>
      </c>
      <c r="N31" s="16" t="s">
        <v>895</v>
      </c>
      <c r="O31" s="16"/>
      <c r="P31" s="19">
        <v>730</v>
      </c>
    </row>
    <row r="32" spans="1:16" s="13" customFormat="1">
      <c r="A32" s="14">
        <v>31</v>
      </c>
      <c r="B32" s="16" t="s">
        <v>897</v>
      </c>
      <c r="C32" s="16" t="s">
        <v>898</v>
      </c>
      <c r="D32" s="17" t="s">
        <v>899</v>
      </c>
      <c r="E32" s="17" t="s">
        <v>900</v>
      </c>
      <c r="F32" s="16" t="s">
        <v>901</v>
      </c>
      <c r="G32" s="18">
        <v>2012</v>
      </c>
      <c r="H32" s="16" t="s">
        <v>896</v>
      </c>
      <c r="I32" s="16" t="s">
        <v>56</v>
      </c>
      <c r="J32" s="16" t="s">
        <v>484</v>
      </c>
      <c r="K32" s="16" t="str">
        <f>"2160-9837"</f>
        <v>2160-9837</v>
      </c>
      <c r="L32" s="16" t="str">
        <f>"2160-9845"</f>
        <v>2160-9845</v>
      </c>
      <c r="M32" s="16" t="s">
        <v>131</v>
      </c>
      <c r="N32" s="16" t="s">
        <v>902</v>
      </c>
      <c r="O32" s="16"/>
      <c r="P32" s="19">
        <v>765</v>
      </c>
    </row>
    <row r="33" spans="1:16" s="13" customFormat="1">
      <c r="A33" s="14">
        <v>32</v>
      </c>
      <c r="B33" s="16" t="s">
        <v>904</v>
      </c>
      <c r="C33" s="16" t="s">
        <v>905</v>
      </c>
      <c r="D33" s="17" t="s">
        <v>906</v>
      </c>
      <c r="E33" s="17" t="s">
        <v>907</v>
      </c>
      <c r="F33" s="16" t="s">
        <v>908</v>
      </c>
      <c r="G33" s="18">
        <v>2012</v>
      </c>
      <c r="H33" s="16" t="s">
        <v>903</v>
      </c>
      <c r="I33" s="16" t="s">
        <v>730</v>
      </c>
      <c r="J33" s="16" t="s">
        <v>903</v>
      </c>
      <c r="K33" s="16" t="str">
        <f>"2160-9500"</f>
        <v>2160-9500</v>
      </c>
      <c r="L33" s="16" t="str">
        <f>"2160-9543"</f>
        <v>2160-9543</v>
      </c>
      <c r="M33" s="16" t="s">
        <v>22</v>
      </c>
      <c r="N33" s="16" t="s">
        <v>909</v>
      </c>
      <c r="O33" s="16"/>
      <c r="P33" s="19">
        <v>765</v>
      </c>
    </row>
    <row r="34" spans="1:16" s="13" customFormat="1">
      <c r="A34" s="14">
        <v>33</v>
      </c>
      <c r="B34" s="16" t="s">
        <v>917</v>
      </c>
      <c r="C34" s="16" t="s">
        <v>918</v>
      </c>
      <c r="D34" s="17" t="s">
        <v>919</v>
      </c>
      <c r="E34" s="17" t="s">
        <v>920</v>
      </c>
      <c r="F34" s="16" t="s">
        <v>921</v>
      </c>
      <c r="G34" s="18">
        <v>2012</v>
      </c>
      <c r="H34" s="16" t="s">
        <v>916</v>
      </c>
      <c r="I34" s="16" t="s">
        <v>42</v>
      </c>
      <c r="J34" s="16" t="s">
        <v>396</v>
      </c>
      <c r="K34" s="16" t="str">
        <f>"2160-9772"</f>
        <v>2160-9772</v>
      </c>
      <c r="L34" s="16" t="str">
        <f>"2160-9799"</f>
        <v>2160-9799</v>
      </c>
      <c r="M34" s="16" t="s">
        <v>22</v>
      </c>
      <c r="N34" s="16" t="s">
        <v>922</v>
      </c>
      <c r="O34" s="16"/>
      <c r="P34" s="19">
        <v>765</v>
      </c>
    </row>
    <row r="35" spans="1:16" s="13" customFormat="1">
      <c r="A35" s="14">
        <v>34</v>
      </c>
      <c r="B35" s="16" t="s">
        <v>81</v>
      </c>
      <c r="C35" s="16" t="s">
        <v>82</v>
      </c>
      <c r="D35" s="17" t="s">
        <v>83</v>
      </c>
      <c r="E35" s="17" t="s">
        <v>84</v>
      </c>
      <c r="F35" s="16" t="s">
        <v>85</v>
      </c>
      <c r="G35" s="18">
        <v>2005</v>
      </c>
      <c r="H35" s="16" t="s">
        <v>55</v>
      </c>
      <c r="I35" s="16" t="s">
        <v>80</v>
      </c>
      <c r="J35" s="16" t="s">
        <v>55</v>
      </c>
      <c r="K35" s="16" t="str">
        <f>"1548-0623"</f>
        <v>1548-0623</v>
      </c>
      <c r="L35" s="16" t="str">
        <f>"1548-0615"</f>
        <v>1548-0615</v>
      </c>
      <c r="M35" s="16" t="s">
        <v>22</v>
      </c>
      <c r="N35" s="16" t="s">
        <v>86</v>
      </c>
      <c r="O35" s="16" t="s">
        <v>87</v>
      </c>
      <c r="P35" s="19">
        <v>695</v>
      </c>
    </row>
    <row r="36" spans="1:16">
      <c r="A36" s="14">
        <v>35</v>
      </c>
      <c r="B36" s="3" t="s">
        <v>1173</v>
      </c>
      <c r="C36" s="3" t="s">
        <v>1174</v>
      </c>
      <c r="D36" s="6" t="s">
        <v>1175</v>
      </c>
      <c r="E36" s="6" t="s">
        <v>1176</v>
      </c>
      <c r="F36" s="3" t="s">
        <v>1177</v>
      </c>
      <c r="G36" s="11">
        <v>2017</v>
      </c>
      <c r="H36" s="3" t="s">
        <v>140</v>
      </c>
      <c r="I36" s="3" t="s">
        <v>42</v>
      </c>
      <c r="J36" s="3" t="s">
        <v>140</v>
      </c>
      <c r="K36" s="3"/>
      <c r="L36" s="3"/>
      <c r="M36" s="3" t="s">
        <v>131</v>
      </c>
      <c r="N36" s="3" t="s">
        <v>1178</v>
      </c>
      <c r="O36" s="3" t="s">
        <v>1179</v>
      </c>
      <c r="P36" s="5">
        <v>730</v>
      </c>
    </row>
    <row r="37" spans="1:16">
      <c r="A37" s="14">
        <v>36</v>
      </c>
      <c r="B37" s="3" t="s">
        <v>1181</v>
      </c>
      <c r="C37" s="3" t="s">
        <v>1182</v>
      </c>
      <c r="D37" s="6" t="s">
        <v>1183</v>
      </c>
      <c r="E37" s="6" t="s">
        <v>1184</v>
      </c>
      <c r="F37" s="3" t="s">
        <v>1185</v>
      </c>
      <c r="G37" s="11">
        <v>2017</v>
      </c>
      <c r="H37" s="3" t="s">
        <v>1180</v>
      </c>
      <c r="I37" s="3" t="s">
        <v>155</v>
      </c>
      <c r="J37" s="3" t="s">
        <v>1012</v>
      </c>
      <c r="K37" s="3" t="s">
        <v>1186</v>
      </c>
      <c r="L37" s="3" t="s">
        <v>1187</v>
      </c>
      <c r="M37" s="3" t="s">
        <v>131</v>
      </c>
      <c r="N37" s="3" t="s">
        <v>1188</v>
      </c>
      <c r="O37" s="3" t="s">
        <v>1189</v>
      </c>
      <c r="P37" s="5">
        <v>755</v>
      </c>
    </row>
    <row r="38" spans="1:16">
      <c r="A38" s="14">
        <v>37</v>
      </c>
      <c r="B38" s="3" t="s">
        <v>1056</v>
      </c>
      <c r="C38" s="3" t="s">
        <v>1057</v>
      </c>
      <c r="D38" s="4" t="s">
        <v>1058</v>
      </c>
      <c r="E38" s="4" t="s">
        <v>1059</v>
      </c>
      <c r="F38" s="3" t="s">
        <v>1060</v>
      </c>
      <c r="G38" s="11">
        <v>2016</v>
      </c>
      <c r="H38" s="3" t="s">
        <v>41</v>
      </c>
      <c r="I38" s="3" t="s">
        <v>42</v>
      </c>
      <c r="J38" s="3" t="s">
        <v>311</v>
      </c>
      <c r="K38" s="3" t="str">
        <f>"2472-3126"</f>
        <v>2472-3126</v>
      </c>
      <c r="L38" s="3" t="str">
        <f>"2472-3134"</f>
        <v>2472-3134</v>
      </c>
      <c r="M38" s="3" t="s">
        <v>131</v>
      </c>
      <c r="N38" s="3" t="s">
        <v>1061</v>
      </c>
      <c r="O38" s="3" t="s">
        <v>1062</v>
      </c>
      <c r="P38" s="5">
        <v>765</v>
      </c>
    </row>
    <row r="39" spans="1:16">
      <c r="A39" s="14">
        <v>38</v>
      </c>
      <c r="B39" s="3" t="s">
        <v>1121</v>
      </c>
      <c r="C39" s="3" t="s">
        <v>1122</v>
      </c>
      <c r="D39" s="6" t="s">
        <v>1123</v>
      </c>
      <c r="E39" s="6" t="s">
        <v>1124</v>
      </c>
      <c r="F39" s="3" t="s">
        <v>1125</v>
      </c>
      <c r="G39" s="11">
        <v>2016</v>
      </c>
      <c r="H39" s="3" t="s">
        <v>276</v>
      </c>
      <c r="I39" s="3" t="s">
        <v>177</v>
      </c>
      <c r="J39" s="3" t="s">
        <v>470</v>
      </c>
      <c r="K39" s="3" t="str">
        <f>"2470-8526"</f>
        <v>2470-8526</v>
      </c>
      <c r="L39" s="3" t="str">
        <f>"2470-8534"</f>
        <v>2470-8534</v>
      </c>
      <c r="M39" s="3" t="s">
        <v>131</v>
      </c>
      <c r="N39" s="3" t="s">
        <v>1126</v>
      </c>
      <c r="O39" s="3" t="s">
        <v>1127</v>
      </c>
      <c r="P39" s="5">
        <v>940</v>
      </c>
    </row>
    <row r="40" spans="1:16">
      <c r="A40" s="14">
        <v>39</v>
      </c>
      <c r="B40" s="3" t="s">
        <v>1049</v>
      </c>
      <c r="C40" s="3" t="s">
        <v>1050</v>
      </c>
      <c r="D40" s="4" t="s">
        <v>1051</v>
      </c>
      <c r="E40" s="4" t="s">
        <v>1052</v>
      </c>
      <c r="F40" s="3" t="s">
        <v>1053</v>
      </c>
      <c r="G40" s="11">
        <v>2015</v>
      </c>
      <c r="H40" s="3" t="s">
        <v>1047</v>
      </c>
      <c r="I40" s="3" t="s">
        <v>42</v>
      </c>
      <c r="J40" s="3" t="s">
        <v>1048</v>
      </c>
      <c r="K40" s="3" t="str">
        <f>"2470-8542"</f>
        <v>2470-8542</v>
      </c>
      <c r="L40" s="3" t="str">
        <f>"2470-8550"</f>
        <v>2470-8550</v>
      </c>
      <c r="M40" s="3" t="s">
        <v>131</v>
      </c>
      <c r="N40" s="3" t="s">
        <v>1054</v>
      </c>
      <c r="O40" s="3" t="s">
        <v>1055</v>
      </c>
      <c r="P40" s="5">
        <v>765</v>
      </c>
    </row>
    <row r="41" spans="1:16">
      <c r="A41" s="14">
        <v>40</v>
      </c>
      <c r="B41" s="3" t="s">
        <v>1040</v>
      </c>
      <c r="C41" s="3" t="s">
        <v>1041</v>
      </c>
      <c r="D41" s="6" t="s">
        <v>1042</v>
      </c>
      <c r="E41" s="6" t="s">
        <v>1043</v>
      </c>
      <c r="F41" s="3" t="s">
        <v>1044</v>
      </c>
      <c r="G41" s="11">
        <v>2014</v>
      </c>
      <c r="H41" s="3" t="s">
        <v>1039</v>
      </c>
      <c r="I41" s="3" t="s">
        <v>730</v>
      </c>
      <c r="J41" s="3" t="s">
        <v>1039</v>
      </c>
      <c r="K41" s="3" t="str">
        <f>"2334-5306"</f>
        <v>2334-5306</v>
      </c>
      <c r="L41" s="3" t="str">
        <f>"2334-5314"</f>
        <v>2334-5314</v>
      </c>
      <c r="M41" s="3" t="s">
        <v>131</v>
      </c>
      <c r="N41" s="3" t="s">
        <v>1045</v>
      </c>
      <c r="O41" s="3" t="s">
        <v>1046</v>
      </c>
      <c r="P41" s="5">
        <v>765</v>
      </c>
    </row>
    <row r="42" spans="1:16">
      <c r="A42" s="14">
        <v>41</v>
      </c>
      <c r="B42" s="3" t="s">
        <v>950</v>
      </c>
      <c r="C42" s="3" t="s">
        <v>951</v>
      </c>
      <c r="D42" s="6" t="s">
        <v>952</v>
      </c>
      <c r="E42" s="6" t="s">
        <v>953</v>
      </c>
      <c r="F42" s="3" t="s">
        <v>954</v>
      </c>
      <c r="G42" s="11">
        <v>2013</v>
      </c>
      <c r="H42" s="3" t="s">
        <v>176</v>
      </c>
      <c r="I42" s="3" t="s">
        <v>177</v>
      </c>
      <c r="J42" s="3" t="s">
        <v>176</v>
      </c>
      <c r="K42" s="3" t="str">
        <f>"2155-5621"</f>
        <v>2155-5621</v>
      </c>
      <c r="L42" s="3" t="str">
        <f>"2155-563X"</f>
        <v>2155-563X</v>
      </c>
      <c r="M42" s="3" t="s">
        <v>131</v>
      </c>
      <c r="N42" s="3" t="s">
        <v>955</v>
      </c>
      <c r="O42" s="3"/>
      <c r="P42" s="5">
        <v>835</v>
      </c>
    </row>
    <row r="43" spans="1:16">
      <c r="A43" s="14">
        <v>42</v>
      </c>
      <c r="B43" s="3" t="s">
        <v>910</v>
      </c>
      <c r="C43" s="3" t="s">
        <v>911</v>
      </c>
      <c r="D43" s="6" t="s">
        <v>912</v>
      </c>
      <c r="E43" s="6" t="s">
        <v>913</v>
      </c>
      <c r="F43" s="3" t="s">
        <v>914</v>
      </c>
      <c r="G43" s="11">
        <v>2012</v>
      </c>
      <c r="H43" s="3" t="s">
        <v>101</v>
      </c>
      <c r="I43" s="3" t="s">
        <v>25</v>
      </c>
      <c r="J43" s="3" t="s">
        <v>101</v>
      </c>
      <c r="K43" s="3" t="str">
        <f>"2160-9802"</f>
        <v>2160-9802</v>
      </c>
      <c r="L43" s="3" t="str">
        <f>"2160-9810"</f>
        <v>2160-9810</v>
      </c>
      <c r="M43" s="3" t="s">
        <v>22</v>
      </c>
      <c r="N43" s="3" t="s">
        <v>915</v>
      </c>
      <c r="O43" s="3"/>
      <c r="P43" s="5">
        <v>785</v>
      </c>
    </row>
    <row r="44" spans="1:16">
      <c r="A44" s="14">
        <v>43</v>
      </c>
      <c r="B44" s="3" t="s">
        <v>923</v>
      </c>
      <c r="C44" s="3" t="s">
        <v>924</v>
      </c>
      <c r="D44" s="6" t="s">
        <v>925</v>
      </c>
      <c r="E44" s="6" t="s">
        <v>926</v>
      </c>
      <c r="F44" s="3" t="s">
        <v>927</v>
      </c>
      <c r="G44" s="11">
        <v>2012</v>
      </c>
      <c r="H44" s="3" t="s">
        <v>454</v>
      </c>
      <c r="I44" s="3" t="s">
        <v>56</v>
      </c>
      <c r="J44" s="3" t="s">
        <v>682</v>
      </c>
      <c r="K44" s="3" t="str">
        <f>"2160-9659"</f>
        <v>2160-9659</v>
      </c>
      <c r="L44" s="3" t="str">
        <f>"2160-9667"</f>
        <v>2160-9667</v>
      </c>
      <c r="M44" s="3" t="s">
        <v>22</v>
      </c>
      <c r="N44" s="3" t="s">
        <v>928</v>
      </c>
      <c r="O44" s="3"/>
      <c r="P44" s="5">
        <v>765</v>
      </c>
    </row>
    <row r="45" spans="1:16">
      <c r="A45" s="14">
        <v>44</v>
      </c>
      <c r="B45" s="3" t="s">
        <v>929</v>
      </c>
      <c r="C45" s="3" t="s">
        <v>930</v>
      </c>
      <c r="D45" s="6" t="s">
        <v>931</v>
      </c>
      <c r="E45" s="6" t="s">
        <v>932</v>
      </c>
      <c r="F45" s="3" t="s">
        <v>933</v>
      </c>
      <c r="G45" s="11">
        <v>2012</v>
      </c>
      <c r="H45" s="3" t="s">
        <v>198</v>
      </c>
      <c r="I45" s="3" t="s">
        <v>56</v>
      </c>
      <c r="J45" s="3" t="s">
        <v>200</v>
      </c>
      <c r="K45" s="3" t="str">
        <f>"2160-9624"</f>
        <v>2160-9624</v>
      </c>
      <c r="L45" s="3" t="str">
        <f>"2160-9632"</f>
        <v>2160-9632</v>
      </c>
      <c r="M45" s="3" t="s">
        <v>22</v>
      </c>
      <c r="N45" s="3" t="s">
        <v>934</v>
      </c>
      <c r="O45" s="3"/>
      <c r="P45" s="5">
        <v>730</v>
      </c>
    </row>
    <row r="46" spans="1:16">
      <c r="A46" s="14">
        <v>45</v>
      </c>
      <c r="B46" s="3" t="s">
        <v>936</v>
      </c>
      <c r="C46" s="3" t="s">
        <v>937</v>
      </c>
      <c r="D46" s="6" t="s">
        <v>938</v>
      </c>
      <c r="E46" s="6" t="s">
        <v>939</v>
      </c>
      <c r="F46" s="3" t="s">
        <v>940</v>
      </c>
      <c r="G46" s="11">
        <v>2012</v>
      </c>
      <c r="H46" s="3" t="s">
        <v>840</v>
      </c>
      <c r="I46" s="3" t="s">
        <v>177</v>
      </c>
      <c r="J46" s="3" t="s">
        <v>935</v>
      </c>
      <c r="K46" s="3" t="str">
        <f>"2161-1610"</f>
        <v>2161-1610</v>
      </c>
      <c r="L46" s="3" t="str">
        <f>"2161-1629"</f>
        <v>2161-1629</v>
      </c>
      <c r="M46" s="3" t="s">
        <v>131</v>
      </c>
      <c r="N46" s="3" t="s">
        <v>941</v>
      </c>
      <c r="O46" s="3"/>
      <c r="P46" s="5">
        <v>1360</v>
      </c>
    </row>
    <row r="47" spans="1:16">
      <c r="A47" s="14">
        <v>46</v>
      </c>
      <c r="B47" s="3" t="s">
        <v>944</v>
      </c>
      <c r="C47" s="3" t="s">
        <v>945</v>
      </c>
      <c r="D47" s="6" t="s">
        <v>946</v>
      </c>
      <c r="E47" s="6" t="s">
        <v>947</v>
      </c>
      <c r="F47" s="3" t="s">
        <v>948</v>
      </c>
      <c r="G47" s="11">
        <v>2012</v>
      </c>
      <c r="H47" s="3" t="s">
        <v>942</v>
      </c>
      <c r="I47" s="3" t="s">
        <v>730</v>
      </c>
      <c r="J47" s="3" t="s">
        <v>943</v>
      </c>
      <c r="K47" s="3" t="str">
        <f>"2155-4153"</f>
        <v>2155-4153</v>
      </c>
      <c r="L47" s="3" t="str">
        <f>"2155-4161"</f>
        <v>2155-4161</v>
      </c>
      <c r="M47" s="3" t="s">
        <v>131</v>
      </c>
      <c r="N47" s="3" t="s">
        <v>949</v>
      </c>
      <c r="O47" s="3"/>
      <c r="P47" s="5">
        <v>940</v>
      </c>
    </row>
    <row r="48" spans="1:16">
      <c r="A48" s="14">
        <v>47</v>
      </c>
      <c r="B48" s="3" t="s">
        <v>702</v>
      </c>
      <c r="C48" s="3" t="s">
        <v>703</v>
      </c>
      <c r="D48" s="4" t="s">
        <v>704</v>
      </c>
      <c r="E48" s="4" t="s">
        <v>705</v>
      </c>
      <c r="F48" s="3" t="s">
        <v>706</v>
      </c>
      <c r="G48" s="11">
        <v>2011</v>
      </c>
      <c r="H48" s="3" t="s">
        <v>382</v>
      </c>
      <c r="I48" s="3" t="s">
        <v>42</v>
      </c>
      <c r="J48" s="3" t="s">
        <v>701</v>
      </c>
      <c r="K48" s="3" t="str">
        <f>"2155-6997"</f>
        <v>2155-6997</v>
      </c>
      <c r="L48" s="3" t="str">
        <f>"2155-6989"</f>
        <v>2155-6989</v>
      </c>
      <c r="M48" s="3" t="s">
        <v>131</v>
      </c>
      <c r="N48" s="3" t="s">
        <v>707</v>
      </c>
      <c r="O48" s="3"/>
      <c r="P48" s="5">
        <v>765</v>
      </c>
    </row>
    <row r="49" spans="1:16">
      <c r="A49" s="14">
        <v>48</v>
      </c>
      <c r="B49" s="3" t="s">
        <v>709</v>
      </c>
      <c r="C49" s="3" t="s">
        <v>710</v>
      </c>
      <c r="D49" s="4" t="s">
        <v>711</v>
      </c>
      <c r="E49" s="4" t="s">
        <v>712</v>
      </c>
      <c r="F49" s="3" t="s">
        <v>713</v>
      </c>
      <c r="G49" s="11">
        <v>2011</v>
      </c>
      <c r="H49" s="3" t="s">
        <v>101</v>
      </c>
      <c r="I49" s="3" t="s">
        <v>25</v>
      </c>
      <c r="J49" s="3" t="s">
        <v>708</v>
      </c>
      <c r="K49" s="3" t="str">
        <f>"2155-7136"</f>
        <v>2155-7136</v>
      </c>
      <c r="L49" s="3" t="str">
        <f>"2155-7144"</f>
        <v>2155-7144</v>
      </c>
      <c r="M49" s="3" t="s">
        <v>22</v>
      </c>
      <c r="N49" s="3" t="s">
        <v>714</v>
      </c>
      <c r="O49" s="3"/>
      <c r="P49" s="5">
        <v>755</v>
      </c>
    </row>
    <row r="50" spans="1:16">
      <c r="A50" s="14">
        <v>49</v>
      </c>
      <c r="B50" s="3" t="s">
        <v>716</v>
      </c>
      <c r="C50" s="3" t="s">
        <v>717</v>
      </c>
      <c r="D50" s="4" t="s">
        <v>718</v>
      </c>
      <c r="E50" s="4" t="s">
        <v>719</v>
      </c>
      <c r="F50" s="3" t="s">
        <v>720</v>
      </c>
      <c r="G50" s="11">
        <v>2011</v>
      </c>
      <c r="H50" s="3" t="s">
        <v>63</v>
      </c>
      <c r="I50" s="3" t="s">
        <v>64</v>
      </c>
      <c r="J50" s="3" t="s">
        <v>715</v>
      </c>
      <c r="K50" s="3" t="str">
        <f>"2155-6873"</f>
        <v>2155-6873</v>
      </c>
      <c r="L50" s="3" t="str">
        <f>"2155-6881"</f>
        <v>2155-6881</v>
      </c>
      <c r="M50" s="3" t="s">
        <v>22</v>
      </c>
      <c r="N50" s="3" t="s">
        <v>721</v>
      </c>
      <c r="O50" s="3"/>
      <c r="P50" s="5">
        <v>730</v>
      </c>
    </row>
    <row r="51" spans="1:16">
      <c r="A51" s="14">
        <v>50</v>
      </c>
      <c r="B51" s="3" t="s">
        <v>723</v>
      </c>
      <c r="C51" s="3" t="s">
        <v>724</v>
      </c>
      <c r="D51" s="4" t="s">
        <v>725</v>
      </c>
      <c r="E51" s="4" t="s">
        <v>726</v>
      </c>
      <c r="F51" s="3" t="s">
        <v>727</v>
      </c>
      <c r="G51" s="11">
        <v>2011</v>
      </c>
      <c r="H51" s="3" t="s">
        <v>63</v>
      </c>
      <c r="I51" s="3" t="s">
        <v>64</v>
      </c>
      <c r="J51" s="3" t="s">
        <v>722</v>
      </c>
      <c r="K51" s="3" t="str">
        <f>"2155-6849"</f>
        <v>2155-6849</v>
      </c>
      <c r="L51" s="3" t="str">
        <f>"2155-6857"</f>
        <v>2155-6857</v>
      </c>
      <c r="M51" s="3" t="s">
        <v>22</v>
      </c>
      <c r="N51" s="3" t="s">
        <v>728</v>
      </c>
      <c r="O51" s="3"/>
      <c r="P51" s="5">
        <v>765</v>
      </c>
    </row>
    <row r="52" spans="1:16">
      <c r="A52" s="14">
        <v>51</v>
      </c>
      <c r="B52" s="3" t="s">
        <v>731</v>
      </c>
      <c r="C52" s="3" t="s">
        <v>732</v>
      </c>
      <c r="D52" s="4" t="s">
        <v>733</v>
      </c>
      <c r="E52" s="4" t="s">
        <v>734</v>
      </c>
      <c r="F52" s="3" t="s">
        <v>735</v>
      </c>
      <c r="G52" s="11">
        <v>2011</v>
      </c>
      <c r="H52" s="3" t="s">
        <v>729</v>
      </c>
      <c r="I52" s="3" t="s">
        <v>730</v>
      </c>
      <c r="J52" s="3" t="s">
        <v>729</v>
      </c>
      <c r="K52" s="3" t="str">
        <f>"2156-1680"</f>
        <v>2156-1680</v>
      </c>
      <c r="L52" s="3" t="str">
        <f>"2156-1672"</f>
        <v>2156-1672</v>
      </c>
      <c r="M52" s="3" t="s">
        <v>22</v>
      </c>
      <c r="N52" s="3" t="s">
        <v>736</v>
      </c>
      <c r="O52" s="3"/>
      <c r="P52" s="5">
        <v>765</v>
      </c>
    </row>
    <row r="53" spans="1:16">
      <c r="A53" s="14">
        <v>52</v>
      </c>
      <c r="B53" s="3" t="s">
        <v>737</v>
      </c>
      <c r="C53" s="3" t="s">
        <v>738</v>
      </c>
      <c r="D53" s="6" t="s">
        <v>739</v>
      </c>
      <c r="E53" s="6" t="s">
        <v>740</v>
      </c>
      <c r="F53" s="3" t="s">
        <v>741</v>
      </c>
      <c r="G53" s="11">
        <v>2011</v>
      </c>
      <c r="H53" s="3" t="s">
        <v>101</v>
      </c>
      <c r="I53" s="3" t="s">
        <v>25</v>
      </c>
      <c r="J53" s="3" t="s">
        <v>26</v>
      </c>
      <c r="K53" s="3" t="str">
        <f>"2156-1796"</f>
        <v>2156-1796</v>
      </c>
      <c r="L53" s="3" t="str">
        <f>"2156-1788"</f>
        <v>2156-1788</v>
      </c>
      <c r="M53" s="3" t="s">
        <v>131</v>
      </c>
      <c r="N53" s="3" t="s">
        <v>742</v>
      </c>
      <c r="O53" s="3"/>
      <c r="P53" s="5">
        <v>765</v>
      </c>
    </row>
    <row r="54" spans="1:16">
      <c r="A54" s="14">
        <v>53</v>
      </c>
      <c r="B54" s="3" t="s">
        <v>743</v>
      </c>
      <c r="C54" s="3" t="s">
        <v>744</v>
      </c>
      <c r="D54" s="6" t="s">
        <v>745</v>
      </c>
      <c r="E54" s="6" t="s">
        <v>746</v>
      </c>
      <c r="F54" s="3" t="s">
        <v>747</v>
      </c>
      <c r="G54" s="11">
        <v>2011</v>
      </c>
      <c r="H54" s="3" t="s">
        <v>176</v>
      </c>
      <c r="I54" s="3" t="s">
        <v>177</v>
      </c>
      <c r="J54" s="3" t="s">
        <v>176</v>
      </c>
      <c r="K54" s="3" t="str">
        <f>"2156-1818"</f>
        <v>2156-1818</v>
      </c>
      <c r="L54" s="3" t="str">
        <f>"2156-180X"</f>
        <v>2156-180X</v>
      </c>
      <c r="M54" s="3" t="s">
        <v>131</v>
      </c>
      <c r="N54" s="3" t="s">
        <v>748</v>
      </c>
      <c r="O54" s="3"/>
      <c r="P54" s="5">
        <v>835</v>
      </c>
    </row>
    <row r="55" spans="1:16">
      <c r="A55" s="14">
        <v>54</v>
      </c>
      <c r="B55" s="3" t="s">
        <v>750</v>
      </c>
      <c r="C55" s="3" t="s">
        <v>751</v>
      </c>
      <c r="D55" s="6" t="s">
        <v>752</v>
      </c>
      <c r="E55" s="6" t="s">
        <v>753</v>
      </c>
      <c r="F55" s="3" t="s">
        <v>754</v>
      </c>
      <c r="G55" s="11">
        <v>2011</v>
      </c>
      <c r="H55" s="3" t="s">
        <v>63</v>
      </c>
      <c r="I55" s="3" t="s">
        <v>64</v>
      </c>
      <c r="J55" s="3" t="s">
        <v>749</v>
      </c>
      <c r="K55" s="3" t="str">
        <f>"2155-7098"</f>
        <v>2155-7098</v>
      </c>
      <c r="L55" s="3" t="str">
        <f>"2155-7101"</f>
        <v>2155-7101</v>
      </c>
      <c r="M55" s="3" t="s">
        <v>22</v>
      </c>
      <c r="N55" s="3" t="s">
        <v>755</v>
      </c>
      <c r="O55" s="3"/>
      <c r="P55" s="5">
        <v>730</v>
      </c>
    </row>
    <row r="56" spans="1:16">
      <c r="A56" s="14">
        <v>55</v>
      </c>
      <c r="B56" s="3" t="s">
        <v>756</v>
      </c>
      <c r="C56" s="3" t="s">
        <v>757</v>
      </c>
      <c r="D56" s="4" t="s">
        <v>758</v>
      </c>
      <c r="E56" s="4" t="s">
        <v>759</v>
      </c>
      <c r="F56" s="3" t="s">
        <v>760</v>
      </c>
      <c r="G56" s="11">
        <v>2011</v>
      </c>
      <c r="H56" s="3" t="s">
        <v>63</v>
      </c>
      <c r="I56" s="3" t="s">
        <v>64</v>
      </c>
      <c r="J56" s="3" t="s">
        <v>708</v>
      </c>
      <c r="K56" s="3" t="str">
        <f>"2155-6903"</f>
        <v>2155-6903</v>
      </c>
      <c r="L56" s="3" t="str">
        <f>"2155-6911"</f>
        <v>2155-6911</v>
      </c>
      <c r="M56" s="3" t="s">
        <v>131</v>
      </c>
      <c r="N56" s="3" t="s">
        <v>761</v>
      </c>
      <c r="O56" s="3"/>
      <c r="P56" s="5">
        <v>730</v>
      </c>
    </row>
    <row r="57" spans="1:16">
      <c r="A57" s="14">
        <v>56</v>
      </c>
      <c r="B57" s="3" t="s">
        <v>763</v>
      </c>
      <c r="C57" s="3" t="s">
        <v>764</v>
      </c>
      <c r="D57" s="4" t="s">
        <v>765</v>
      </c>
      <c r="E57" s="4" t="s">
        <v>766</v>
      </c>
      <c r="F57" s="3" t="s">
        <v>767</v>
      </c>
      <c r="G57" s="11">
        <v>2011</v>
      </c>
      <c r="H57" s="3" t="s">
        <v>762</v>
      </c>
      <c r="I57" s="3" t="s">
        <v>730</v>
      </c>
      <c r="J57" s="3" t="s">
        <v>762</v>
      </c>
      <c r="K57" s="3" t="str">
        <f>"2155-496X"</f>
        <v>2155-496X</v>
      </c>
      <c r="L57" s="3" t="str">
        <f>"2155-4978"</f>
        <v>2155-4978</v>
      </c>
      <c r="M57" s="3" t="s">
        <v>22</v>
      </c>
      <c r="N57" s="3" t="s">
        <v>768</v>
      </c>
      <c r="O57" s="3"/>
      <c r="P57" s="5">
        <v>765</v>
      </c>
    </row>
    <row r="58" spans="1:16">
      <c r="A58" s="14">
        <v>57</v>
      </c>
      <c r="B58" s="3" t="s">
        <v>770</v>
      </c>
      <c r="C58" s="3" t="s">
        <v>771</v>
      </c>
      <c r="D58" s="4" t="s">
        <v>772</v>
      </c>
      <c r="E58" s="4" t="s">
        <v>773</v>
      </c>
      <c r="F58" s="3" t="s">
        <v>774</v>
      </c>
      <c r="G58" s="11">
        <v>2011</v>
      </c>
      <c r="H58" s="3" t="s">
        <v>198</v>
      </c>
      <c r="I58" s="3" t="s">
        <v>199</v>
      </c>
      <c r="J58" s="3" t="s">
        <v>769</v>
      </c>
      <c r="K58" s="3" t="str">
        <f>"1947-3435"</f>
        <v>1947-3435</v>
      </c>
      <c r="L58" s="3" t="str">
        <f>"1947-3443"</f>
        <v>1947-3443</v>
      </c>
      <c r="M58" s="3" t="s">
        <v>22</v>
      </c>
      <c r="N58" s="3" t="s">
        <v>775</v>
      </c>
      <c r="O58" s="3"/>
      <c r="P58" s="5">
        <v>765</v>
      </c>
    </row>
    <row r="59" spans="1:16">
      <c r="A59" s="14">
        <v>58</v>
      </c>
      <c r="B59" s="3" t="s">
        <v>777</v>
      </c>
      <c r="C59" s="3" t="s">
        <v>778</v>
      </c>
      <c r="D59" s="4" t="s">
        <v>779</v>
      </c>
      <c r="E59" s="4" t="s">
        <v>780</v>
      </c>
      <c r="F59" s="3" t="s">
        <v>781</v>
      </c>
      <c r="G59" s="11">
        <v>2011</v>
      </c>
      <c r="H59" s="3" t="s">
        <v>63</v>
      </c>
      <c r="I59" s="3" t="s">
        <v>64</v>
      </c>
      <c r="J59" s="3" t="s">
        <v>776</v>
      </c>
      <c r="K59" s="3" t="str">
        <f>"2155-5605"</f>
        <v>2155-5605</v>
      </c>
      <c r="L59" s="3" t="str">
        <f>"2155-5613"</f>
        <v>2155-5613</v>
      </c>
      <c r="M59" s="3" t="s">
        <v>131</v>
      </c>
      <c r="N59" s="3" t="s">
        <v>782</v>
      </c>
      <c r="O59" s="3"/>
      <c r="P59" s="5">
        <v>730</v>
      </c>
    </row>
    <row r="60" spans="1:16">
      <c r="A60" s="14">
        <v>59</v>
      </c>
      <c r="B60" s="3" t="s">
        <v>784</v>
      </c>
      <c r="C60" s="3" t="s">
        <v>785</v>
      </c>
      <c r="D60" s="4" t="s">
        <v>786</v>
      </c>
      <c r="E60" s="4" t="s">
        <v>787</v>
      </c>
      <c r="F60" s="3" t="s">
        <v>788</v>
      </c>
      <c r="G60" s="11">
        <v>2011</v>
      </c>
      <c r="H60" s="3" t="s">
        <v>24</v>
      </c>
      <c r="I60" s="3" t="s">
        <v>124</v>
      </c>
      <c r="J60" s="3" t="s">
        <v>783</v>
      </c>
      <c r="K60" s="3" t="str">
        <f>"2155-4218"</f>
        <v>2155-4218</v>
      </c>
      <c r="L60" s="3" t="str">
        <f>"2155-4226"</f>
        <v>2155-4226</v>
      </c>
      <c r="M60" s="3" t="s">
        <v>131</v>
      </c>
      <c r="N60" s="3" t="s">
        <v>789</v>
      </c>
      <c r="O60" s="3"/>
      <c r="P60" s="5">
        <v>785</v>
      </c>
    </row>
    <row r="61" spans="1:16">
      <c r="A61" s="14">
        <v>60</v>
      </c>
      <c r="B61" s="3" t="s">
        <v>790</v>
      </c>
      <c r="C61" s="3" t="s">
        <v>791</v>
      </c>
      <c r="D61" s="6" t="s">
        <v>792</v>
      </c>
      <c r="E61" s="6" t="s">
        <v>793</v>
      </c>
      <c r="F61" s="3" t="s">
        <v>794</v>
      </c>
      <c r="G61" s="11">
        <v>2011</v>
      </c>
      <c r="H61" s="3" t="s">
        <v>101</v>
      </c>
      <c r="I61" s="3" t="s">
        <v>25</v>
      </c>
      <c r="J61" s="3" t="s">
        <v>101</v>
      </c>
      <c r="K61" s="3" t="str">
        <f>"2155-6334"</f>
        <v>2155-6334</v>
      </c>
      <c r="L61" s="3" t="str">
        <f>"2155-6342"</f>
        <v>2155-6342</v>
      </c>
      <c r="M61" s="3" t="s">
        <v>131</v>
      </c>
      <c r="N61" s="3" t="s">
        <v>795</v>
      </c>
      <c r="O61" s="3"/>
      <c r="P61" s="5">
        <v>765</v>
      </c>
    </row>
    <row r="62" spans="1:16">
      <c r="A62" s="14">
        <v>61</v>
      </c>
      <c r="B62" s="3" t="s">
        <v>796</v>
      </c>
      <c r="C62" s="3" t="s">
        <v>797</v>
      </c>
      <c r="D62" s="4" t="s">
        <v>798</v>
      </c>
      <c r="E62" s="4" t="s">
        <v>799</v>
      </c>
      <c r="F62" s="3" t="s">
        <v>85</v>
      </c>
      <c r="G62" s="11">
        <v>2011</v>
      </c>
      <c r="H62" s="3" t="s">
        <v>101</v>
      </c>
      <c r="I62" s="3" t="s">
        <v>25</v>
      </c>
      <c r="J62" s="3" t="s">
        <v>613</v>
      </c>
      <c r="K62" s="3" t="str">
        <f>"2155-4196"</f>
        <v>2155-4196</v>
      </c>
      <c r="L62" s="3" t="str">
        <f>"2155-420X"</f>
        <v>2155-420X</v>
      </c>
      <c r="M62" s="3" t="s">
        <v>131</v>
      </c>
      <c r="N62" s="3" t="s">
        <v>800</v>
      </c>
      <c r="O62" s="3"/>
      <c r="P62" s="5">
        <v>730</v>
      </c>
    </row>
    <row r="63" spans="1:16">
      <c r="A63" s="14">
        <v>62</v>
      </c>
      <c r="B63" s="3" t="s">
        <v>802</v>
      </c>
      <c r="C63" s="3" t="s">
        <v>803</v>
      </c>
      <c r="D63" s="4" t="s">
        <v>804</v>
      </c>
      <c r="E63" s="4" t="s">
        <v>805</v>
      </c>
      <c r="F63" s="3" t="s">
        <v>806</v>
      </c>
      <c r="G63" s="11">
        <v>2011</v>
      </c>
      <c r="H63" s="3" t="s">
        <v>361</v>
      </c>
      <c r="I63" s="3" t="s">
        <v>124</v>
      </c>
      <c r="J63" s="3" t="s">
        <v>801</v>
      </c>
      <c r="K63" s="3" t="str">
        <f>"2155-6261"</f>
        <v>2155-6261</v>
      </c>
      <c r="L63" s="3" t="str">
        <f>"2155-627X"</f>
        <v>2155-627X</v>
      </c>
      <c r="M63" s="3" t="s">
        <v>22</v>
      </c>
      <c r="N63" s="3" t="s">
        <v>807</v>
      </c>
      <c r="O63" s="3"/>
      <c r="P63" s="5">
        <v>835</v>
      </c>
    </row>
    <row r="64" spans="1:16">
      <c r="A64" s="14">
        <v>63</v>
      </c>
      <c r="B64" s="3" t="s">
        <v>809</v>
      </c>
      <c r="C64" s="3" t="s">
        <v>810</v>
      </c>
      <c r="D64" s="4" t="s">
        <v>811</v>
      </c>
      <c r="E64" s="4" t="s">
        <v>812</v>
      </c>
      <c r="F64" s="3" t="s">
        <v>813</v>
      </c>
      <c r="G64" s="11">
        <v>2011</v>
      </c>
      <c r="H64" s="3" t="s">
        <v>808</v>
      </c>
      <c r="I64" s="3" t="s">
        <v>730</v>
      </c>
      <c r="J64" s="3" t="s">
        <v>808</v>
      </c>
      <c r="K64" s="3" t="str">
        <f>"2155-4110"</f>
        <v>2155-4110</v>
      </c>
      <c r="L64" s="3" t="str">
        <f>"2155-4129"</f>
        <v>2155-4129</v>
      </c>
      <c r="M64" s="3" t="s">
        <v>131</v>
      </c>
      <c r="N64" s="3" t="s">
        <v>814</v>
      </c>
      <c r="O64" s="3"/>
      <c r="P64" s="5">
        <v>995</v>
      </c>
    </row>
    <row r="65" spans="1:16">
      <c r="A65" s="14">
        <v>64</v>
      </c>
      <c r="B65" s="3" t="s">
        <v>815</v>
      </c>
      <c r="C65" s="3" t="s">
        <v>816</v>
      </c>
      <c r="D65" s="6" t="s">
        <v>817</v>
      </c>
      <c r="E65" s="6" t="s">
        <v>818</v>
      </c>
      <c r="F65" s="3" t="s">
        <v>212</v>
      </c>
      <c r="G65" s="11">
        <v>2011</v>
      </c>
      <c r="H65" s="3" t="s">
        <v>94</v>
      </c>
      <c r="I65" s="3" t="s">
        <v>16</v>
      </c>
      <c r="J65" s="3" t="s">
        <v>94</v>
      </c>
      <c r="K65" s="3" t="str">
        <f>"2155-6393"</f>
        <v>2155-6393</v>
      </c>
      <c r="L65" s="3" t="str">
        <f>"2155-6407"</f>
        <v>2155-6407</v>
      </c>
      <c r="M65" s="3" t="s">
        <v>22</v>
      </c>
      <c r="N65" s="3" t="s">
        <v>819</v>
      </c>
      <c r="O65" s="3"/>
      <c r="P65" s="5">
        <v>765</v>
      </c>
    </row>
    <row r="66" spans="1:16">
      <c r="A66" s="14">
        <v>65</v>
      </c>
      <c r="B66" s="3" t="s">
        <v>821</v>
      </c>
      <c r="C66" s="3" t="s">
        <v>822</v>
      </c>
      <c r="D66" s="4" t="s">
        <v>823</v>
      </c>
      <c r="E66" s="4" t="s">
        <v>824</v>
      </c>
      <c r="F66" s="3" t="s">
        <v>825</v>
      </c>
      <c r="G66" s="11">
        <v>2011</v>
      </c>
      <c r="H66" s="3" t="s">
        <v>33</v>
      </c>
      <c r="I66" s="3" t="s">
        <v>16</v>
      </c>
      <c r="J66" s="3" t="s">
        <v>820</v>
      </c>
      <c r="K66" s="3" t="str">
        <f>"2155-6377"</f>
        <v>2155-6377</v>
      </c>
      <c r="L66" s="3" t="str">
        <f>"2155-6385"</f>
        <v>2155-6385</v>
      </c>
      <c r="M66" s="3" t="s">
        <v>22</v>
      </c>
      <c r="N66" s="3" t="s">
        <v>826</v>
      </c>
      <c r="O66" s="3"/>
      <c r="P66" s="5">
        <v>765</v>
      </c>
    </row>
    <row r="67" spans="1:16">
      <c r="A67" s="14">
        <v>66</v>
      </c>
      <c r="B67" s="3" t="s">
        <v>827</v>
      </c>
      <c r="C67" s="3" t="s">
        <v>828</v>
      </c>
      <c r="D67" s="4" t="s">
        <v>829</v>
      </c>
      <c r="E67" s="4" t="s">
        <v>830</v>
      </c>
      <c r="F67" s="3" t="s">
        <v>831</v>
      </c>
      <c r="G67" s="11">
        <v>2011</v>
      </c>
      <c r="H67" s="3" t="s">
        <v>296</v>
      </c>
      <c r="I67" s="3" t="s">
        <v>42</v>
      </c>
      <c r="J67" s="3" t="s">
        <v>255</v>
      </c>
      <c r="K67" s="3" t="str">
        <f>"2156-1834"</f>
        <v>2156-1834</v>
      </c>
      <c r="L67" s="3" t="str">
        <f>"2156-1826"</f>
        <v>2156-1826</v>
      </c>
      <c r="M67" s="3" t="s">
        <v>22</v>
      </c>
      <c r="N67" s="3" t="s">
        <v>832</v>
      </c>
      <c r="O67" s="3"/>
      <c r="P67" s="5">
        <v>765</v>
      </c>
    </row>
    <row r="68" spans="1:16">
      <c r="A68" s="14">
        <v>67</v>
      </c>
      <c r="B68" s="3" t="s">
        <v>834</v>
      </c>
      <c r="C68" s="3" t="s">
        <v>835</v>
      </c>
      <c r="D68" s="4" t="s">
        <v>836</v>
      </c>
      <c r="E68" s="4" t="s">
        <v>837</v>
      </c>
      <c r="F68" s="3" t="s">
        <v>838</v>
      </c>
      <c r="G68" s="11">
        <v>2011</v>
      </c>
      <c r="H68" s="3" t="s">
        <v>510</v>
      </c>
      <c r="I68" s="3" t="s">
        <v>730</v>
      </c>
      <c r="J68" s="3" t="s">
        <v>833</v>
      </c>
      <c r="K68" s="3" t="str">
        <f>"2156-1737"</f>
        <v>2156-1737</v>
      </c>
      <c r="L68" s="3" t="str">
        <f>"2156-1729"</f>
        <v>2156-1729</v>
      </c>
      <c r="M68" s="3" t="s">
        <v>131</v>
      </c>
      <c r="N68" s="3" t="s">
        <v>839</v>
      </c>
      <c r="O68" s="3"/>
      <c r="P68" s="5">
        <v>785</v>
      </c>
    </row>
    <row r="69" spans="1:16">
      <c r="A69" s="14">
        <v>68</v>
      </c>
      <c r="B69" s="3" t="s">
        <v>841</v>
      </c>
      <c r="C69" s="3" t="s">
        <v>842</v>
      </c>
      <c r="D69" s="4" t="s">
        <v>843</v>
      </c>
      <c r="E69" s="4" t="s">
        <v>844</v>
      </c>
      <c r="F69" s="3" t="s">
        <v>845</v>
      </c>
      <c r="G69" s="11">
        <v>2011</v>
      </c>
      <c r="H69" s="9" t="s">
        <v>840</v>
      </c>
      <c r="I69" s="3" t="s">
        <v>177</v>
      </c>
      <c r="J69" s="8" t="s">
        <v>277</v>
      </c>
      <c r="K69" s="3" t="str">
        <f>"1947-3575"</f>
        <v>1947-3575</v>
      </c>
      <c r="L69" s="3" t="str">
        <f>"1947-3583"</f>
        <v>1947-3583</v>
      </c>
      <c r="M69" s="3" t="s">
        <v>131</v>
      </c>
      <c r="N69" s="3" t="s">
        <v>846</v>
      </c>
      <c r="O69" s="3" t="s">
        <v>87</v>
      </c>
      <c r="P69" s="5">
        <v>695</v>
      </c>
    </row>
    <row r="70" spans="1:16">
      <c r="A70" s="14">
        <v>69</v>
      </c>
      <c r="B70" s="3" t="s">
        <v>848</v>
      </c>
      <c r="C70" s="3" t="s">
        <v>849</v>
      </c>
      <c r="D70" s="6" t="s">
        <v>850</v>
      </c>
      <c r="E70" s="6" t="s">
        <v>851</v>
      </c>
      <c r="F70" s="3" t="s">
        <v>85</v>
      </c>
      <c r="G70" s="11">
        <v>2011</v>
      </c>
      <c r="H70" s="7" t="s">
        <v>847</v>
      </c>
      <c r="I70" s="3" t="s">
        <v>730</v>
      </c>
      <c r="J70" s="7" t="s">
        <v>847</v>
      </c>
      <c r="K70" s="3" t="str">
        <f>"2155-6350"</f>
        <v>2155-6350</v>
      </c>
      <c r="L70" s="3" t="str">
        <f>"2155-6369"</f>
        <v>2155-6369</v>
      </c>
      <c r="M70" s="3" t="s">
        <v>131</v>
      </c>
      <c r="N70" s="3" t="s">
        <v>852</v>
      </c>
      <c r="O70" s="3" t="s">
        <v>87</v>
      </c>
      <c r="P70" s="5">
        <v>695</v>
      </c>
    </row>
    <row r="71" spans="1:16">
      <c r="A71" s="14">
        <v>70</v>
      </c>
      <c r="B71" s="3" t="s">
        <v>853</v>
      </c>
      <c r="C71" s="3" t="s">
        <v>854</v>
      </c>
      <c r="D71" s="6" t="s">
        <v>855</v>
      </c>
      <c r="E71" s="6" t="s">
        <v>856</v>
      </c>
      <c r="F71" s="3" t="s">
        <v>857</v>
      </c>
      <c r="G71" s="11">
        <v>2011</v>
      </c>
      <c r="H71" s="3" t="s">
        <v>776</v>
      </c>
      <c r="I71" s="3" t="s">
        <v>56</v>
      </c>
      <c r="J71" s="3" t="s">
        <v>776</v>
      </c>
      <c r="K71" s="3" t="str">
        <f>"2156-1753"</f>
        <v>2156-1753</v>
      </c>
      <c r="L71" s="3" t="str">
        <f>"2156-1745"</f>
        <v>2156-1745</v>
      </c>
      <c r="M71" s="3" t="s">
        <v>22</v>
      </c>
      <c r="N71" s="3" t="s">
        <v>858</v>
      </c>
      <c r="O71" s="3"/>
      <c r="P71" s="5">
        <v>755</v>
      </c>
    </row>
    <row r="72" spans="1:16">
      <c r="A72" s="14">
        <v>71</v>
      </c>
      <c r="B72" s="3" t="s">
        <v>859</v>
      </c>
      <c r="C72" s="3" t="s">
        <v>860</v>
      </c>
      <c r="D72" s="4" t="s">
        <v>861</v>
      </c>
      <c r="E72" s="4" t="s">
        <v>862</v>
      </c>
      <c r="F72" s="3" t="s">
        <v>863</v>
      </c>
      <c r="G72" s="11">
        <v>2011</v>
      </c>
      <c r="H72" s="3" t="s">
        <v>140</v>
      </c>
      <c r="I72" s="3" t="s">
        <v>42</v>
      </c>
      <c r="J72" s="3" t="s">
        <v>140</v>
      </c>
      <c r="K72" s="3" t="str">
        <f>"2156-177X"</f>
        <v>2156-177X</v>
      </c>
      <c r="L72" s="3" t="str">
        <f>"2156-1761"</f>
        <v>2156-1761</v>
      </c>
      <c r="M72" s="3" t="s">
        <v>22</v>
      </c>
      <c r="N72" s="3" t="s">
        <v>864</v>
      </c>
      <c r="O72" s="3"/>
      <c r="P72" s="5">
        <v>765</v>
      </c>
    </row>
    <row r="73" spans="1:16">
      <c r="A73" s="14">
        <v>72</v>
      </c>
      <c r="B73" s="3" t="s">
        <v>865</v>
      </c>
      <c r="C73" s="3" t="s">
        <v>866</v>
      </c>
      <c r="D73" s="4" t="s">
        <v>867</v>
      </c>
      <c r="E73" s="4" t="s">
        <v>868</v>
      </c>
      <c r="F73" s="3" t="s">
        <v>869</v>
      </c>
      <c r="G73" s="11">
        <v>2011</v>
      </c>
      <c r="H73" s="8" t="s">
        <v>729</v>
      </c>
      <c r="I73" s="3" t="s">
        <v>730</v>
      </c>
      <c r="J73" s="8" t="s">
        <v>503</v>
      </c>
      <c r="K73" s="3" t="str">
        <f>"2156-1664"</f>
        <v>2156-1664</v>
      </c>
      <c r="L73" s="3" t="str">
        <f>"2156-1656"</f>
        <v>2156-1656</v>
      </c>
      <c r="M73" s="3" t="s">
        <v>22</v>
      </c>
      <c r="N73" s="3" t="s">
        <v>870</v>
      </c>
      <c r="O73" s="3" t="s">
        <v>87</v>
      </c>
      <c r="P73" s="5">
        <v>695</v>
      </c>
    </row>
    <row r="74" spans="1:16">
      <c r="A74" s="14">
        <v>73</v>
      </c>
      <c r="B74" s="3" t="s">
        <v>397</v>
      </c>
      <c r="C74" s="3" t="s">
        <v>398</v>
      </c>
      <c r="D74" s="4" t="s">
        <v>399</v>
      </c>
      <c r="E74" s="4" t="s">
        <v>400</v>
      </c>
      <c r="F74" s="3" t="s">
        <v>401</v>
      </c>
      <c r="G74" s="11">
        <v>2010</v>
      </c>
      <c r="H74" s="3" t="s">
        <v>140</v>
      </c>
      <c r="I74" s="3" t="s">
        <v>42</v>
      </c>
      <c r="J74" s="3" t="s">
        <v>396</v>
      </c>
      <c r="K74" s="3" t="str">
        <f>"1942-3594"</f>
        <v>1942-3594</v>
      </c>
      <c r="L74" s="3" t="str">
        <f>"1942-3608"</f>
        <v>1942-3608</v>
      </c>
      <c r="M74" s="3" t="s">
        <v>22</v>
      </c>
      <c r="N74" s="3" t="s">
        <v>402</v>
      </c>
      <c r="O74" s="3"/>
      <c r="P74" s="5">
        <v>765</v>
      </c>
    </row>
    <row r="75" spans="1:16">
      <c r="A75" s="14">
        <v>74</v>
      </c>
      <c r="B75" s="3" t="s">
        <v>403</v>
      </c>
      <c r="C75" s="3" t="s">
        <v>404</v>
      </c>
      <c r="D75" s="4" t="s">
        <v>405</v>
      </c>
      <c r="E75" s="4" t="s">
        <v>406</v>
      </c>
      <c r="F75" s="3" t="s">
        <v>121</v>
      </c>
      <c r="G75" s="11">
        <v>2010</v>
      </c>
      <c r="H75" s="3" t="s">
        <v>115</v>
      </c>
      <c r="I75" s="3" t="s">
        <v>56</v>
      </c>
      <c r="J75" s="3" t="s">
        <v>347</v>
      </c>
      <c r="K75" s="3" t="str">
        <f>"1947-8569"</f>
        <v>1947-8569</v>
      </c>
      <c r="L75" s="3" t="str">
        <f>"1947-8577"</f>
        <v>1947-8577</v>
      </c>
      <c r="M75" s="3" t="s">
        <v>22</v>
      </c>
      <c r="N75" s="3" t="s">
        <v>407</v>
      </c>
      <c r="O75" s="3"/>
      <c r="P75" s="5">
        <v>730</v>
      </c>
    </row>
    <row r="76" spans="1:16">
      <c r="A76" s="14">
        <v>75</v>
      </c>
      <c r="B76" s="3" t="s">
        <v>409</v>
      </c>
      <c r="C76" s="3" t="s">
        <v>410</v>
      </c>
      <c r="D76" s="4" t="s">
        <v>411</v>
      </c>
      <c r="E76" s="4" t="s">
        <v>412</v>
      </c>
      <c r="F76" s="3" t="s">
        <v>413</v>
      </c>
      <c r="G76" s="11">
        <v>2010</v>
      </c>
      <c r="H76" s="3" t="s">
        <v>133</v>
      </c>
      <c r="I76" s="3" t="s">
        <v>56</v>
      </c>
      <c r="J76" s="3" t="s">
        <v>408</v>
      </c>
      <c r="K76" s="3" t="str">
        <f>"1947-8585"</f>
        <v>1947-8585</v>
      </c>
      <c r="L76" s="3" t="str">
        <f>"1947-8593"</f>
        <v>1947-8593</v>
      </c>
      <c r="M76" s="3" t="s">
        <v>131</v>
      </c>
      <c r="N76" s="3" t="s">
        <v>414</v>
      </c>
      <c r="O76" s="3"/>
      <c r="P76" s="5">
        <v>775</v>
      </c>
    </row>
    <row r="77" spans="1:16">
      <c r="A77" s="14">
        <v>76</v>
      </c>
      <c r="B77" s="3" t="s">
        <v>416</v>
      </c>
      <c r="C77" s="3" t="s">
        <v>417</v>
      </c>
      <c r="D77" s="4" t="s">
        <v>418</v>
      </c>
      <c r="E77" s="4" t="s">
        <v>419</v>
      </c>
      <c r="F77" s="3" t="s">
        <v>420</v>
      </c>
      <c r="G77" s="11">
        <v>2010</v>
      </c>
      <c r="H77" s="3" t="s">
        <v>63</v>
      </c>
      <c r="I77" s="3" t="s">
        <v>64</v>
      </c>
      <c r="J77" s="3" t="s">
        <v>415</v>
      </c>
      <c r="K77" s="3" t="str">
        <f>"1947-8607"</f>
        <v>1947-8607</v>
      </c>
      <c r="L77" s="3" t="str">
        <f>"1947-878X"</f>
        <v>1947-878X</v>
      </c>
      <c r="M77" s="3" t="s">
        <v>22</v>
      </c>
      <c r="N77" s="3" t="s">
        <v>421</v>
      </c>
      <c r="O77" s="3"/>
      <c r="P77" s="5">
        <v>730</v>
      </c>
    </row>
    <row r="78" spans="1:16">
      <c r="A78" s="14">
        <v>77</v>
      </c>
      <c r="B78" s="3" t="s">
        <v>422</v>
      </c>
      <c r="C78" s="3" t="s">
        <v>423</v>
      </c>
      <c r="D78" s="4" t="s">
        <v>424</v>
      </c>
      <c r="E78" s="4" t="s">
        <v>425</v>
      </c>
      <c r="F78" s="3" t="s">
        <v>426</v>
      </c>
      <c r="G78" s="11">
        <v>2010</v>
      </c>
      <c r="H78" s="3" t="s">
        <v>115</v>
      </c>
      <c r="I78" s="3" t="s">
        <v>56</v>
      </c>
      <c r="J78" s="3" t="s">
        <v>255</v>
      </c>
      <c r="K78" s="3" t="str">
        <f>"1947-959X"</f>
        <v>1947-959X</v>
      </c>
      <c r="L78" s="3" t="str">
        <f>"1947-9603"</f>
        <v>1947-9603</v>
      </c>
      <c r="M78" s="3" t="s">
        <v>22</v>
      </c>
      <c r="N78" s="3" t="s">
        <v>427</v>
      </c>
      <c r="O78" s="3"/>
      <c r="P78" s="5">
        <v>765</v>
      </c>
    </row>
    <row r="79" spans="1:16">
      <c r="A79" s="14">
        <v>78</v>
      </c>
      <c r="B79" s="3" t="s">
        <v>428</v>
      </c>
      <c r="C79" s="3" t="s">
        <v>429</v>
      </c>
      <c r="D79" s="4" t="s">
        <v>430</v>
      </c>
      <c r="E79" s="4" t="s">
        <v>431</v>
      </c>
      <c r="F79" s="3" t="s">
        <v>432</v>
      </c>
      <c r="G79" s="11">
        <v>2010</v>
      </c>
      <c r="H79" s="3" t="s">
        <v>41</v>
      </c>
      <c r="I79" s="3" t="s">
        <v>42</v>
      </c>
      <c r="J79" s="3" t="s">
        <v>311</v>
      </c>
      <c r="K79" s="3" t="str">
        <f>"1947-8305"</f>
        <v>1947-8305</v>
      </c>
      <c r="L79" s="3" t="str">
        <f>"1947-8313"</f>
        <v>1947-8313</v>
      </c>
      <c r="M79" s="3" t="s">
        <v>22</v>
      </c>
      <c r="N79" s="3" t="s">
        <v>433</v>
      </c>
      <c r="O79" s="3"/>
      <c r="P79" s="5">
        <v>765</v>
      </c>
    </row>
    <row r="80" spans="1:16">
      <c r="A80" s="14">
        <v>79</v>
      </c>
      <c r="B80" s="3" t="s">
        <v>435</v>
      </c>
      <c r="C80" s="3" t="s">
        <v>436</v>
      </c>
      <c r="D80" s="4" t="s">
        <v>437</v>
      </c>
      <c r="E80" s="4" t="s">
        <v>438</v>
      </c>
      <c r="F80" s="3" t="s">
        <v>439</v>
      </c>
      <c r="G80" s="11">
        <v>2010</v>
      </c>
      <c r="H80" s="3" t="s">
        <v>63</v>
      </c>
      <c r="I80" s="3" t="s">
        <v>64</v>
      </c>
      <c r="J80" s="3" t="s">
        <v>434</v>
      </c>
      <c r="K80" s="3" t="str">
        <f>"1947-8518"</f>
        <v>1947-8518</v>
      </c>
      <c r="L80" s="3" t="str">
        <f>"1947-8526"</f>
        <v>1947-8526</v>
      </c>
      <c r="M80" s="3" t="s">
        <v>131</v>
      </c>
      <c r="N80" s="3" t="s">
        <v>440</v>
      </c>
      <c r="O80" s="3"/>
      <c r="P80" s="5">
        <v>730</v>
      </c>
    </row>
    <row r="81" spans="1:16">
      <c r="A81" s="14">
        <v>80</v>
      </c>
      <c r="B81" s="3" t="s">
        <v>441</v>
      </c>
      <c r="C81" s="3" t="s">
        <v>442</v>
      </c>
      <c r="D81" s="4" t="s">
        <v>443</v>
      </c>
      <c r="E81" s="4" t="s">
        <v>444</v>
      </c>
      <c r="F81" s="3" t="s">
        <v>445</v>
      </c>
      <c r="G81" s="11">
        <v>2010</v>
      </c>
      <c r="H81" s="3" t="s">
        <v>41</v>
      </c>
      <c r="I81" s="3" t="s">
        <v>42</v>
      </c>
      <c r="J81" s="3" t="s">
        <v>311</v>
      </c>
      <c r="K81" s="3" t="str">
        <f>"1947-9301"</f>
        <v>1947-9301</v>
      </c>
      <c r="L81" s="3" t="str">
        <f>"1947-931X"</f>
        <v>1947-931X</v>
      </c>
      <c r="M81" s="3" t="s">
        <v>22</v>
      </c>
      <c r="N81" s="3" t="s">
        <v>446</v>
      </c>
      <c r="O81" s="3"/>
      <c r="P81" s="5">
        <v>730</v>
      </c>
    </row>
    <row r="82" spans="1:16">
      <c r="A82" s="14">
        <v>81</v>
      </c>
      <c r="B82" s="3" t="s">
        <v>448</v>
      </c>
      <c r="C82" s="3" t="s">
        <v>449</v>
      </c>
      <c r="D82" s="6" t="s">
        <v>450</v>
      </c>
      <c r="E82" s="6" t="s">
        <v>451</v>
      </c>
      <c r="F82" s="3" t="s">
        <v>452</v>
      </c>
      <c r="G82" s="11">
        <v>2010</v>
      </c>
      <c r="H82" s="3" t="s">
        <v>115</v>
      </c>
      <c r="I82" s="3" t="s">
        <v>56</v>
      </c>
      <c r="J82" s="3" t="s">
        <v>447</v>
      </c>
      <c r="K82" s="3" t="str">
        <f>"1947-9611"</f>
        <v>1947-9611</v>
      </c>
      <c r="L82" s="3" t="str">
        <f>"1947-962X"</f>
        <v>1947-962X</v>
      </c>
      <c r="M82" s="3" t="s">
        <v>131</v>
      </c>
      <c r="N82" s="3" t="s">
        <v>453</v>
      </c>
      <c r="O82" s="3"/>
      <c r="P82" s="5">
        <v>835</v>
      </c>
    </row>
    <row r="83" spans="1:16">
      <c r="A83" s="14">
        <v>82</v>
      </c>
      <c r="B83" s="3" t="s">
        <v>455</v>
      </c>
      <c r="C83" s="3" t="s">
        <v>456</v>
      </c>
      <c r="D83" s="4" t="s">
        <v>457</v>
      </c>
      <c r="E83" s="4" t="s">
        <v>458</v>
      </c>
      <c r="F83" s="3" t="s">
        <v>459</v>
      </c>
      <c r="G83" s="11">
        <v>2010</v>
      </c>
      <c r="H83" s="3" t="s">
        <v>454</v>
      </c>
      <c r="I83" s="3" t="s">
        <v>56</v>
      </c>
      <c r="J83" s="3" t="s">
        <v>454</v>
      </c>
      <c r="K83" s="3" t="str">
        <f>"1947-9638"</f>
        <v>1947-9638</v>
      </c>
      <c r="L83" s="3" t="str">
        <f>"1947-9646"</f>
        <v>1947-9646</v>
      </c>
      <c r="M83" s="3" t="s">
        <v>22</v>
      </c>
      <c r="N83" s="3" t="s">
        <v>460</v>
      </c>
      <c r="O83" s="3"/>
      <c r="P83" s="5">
        <v>730</v>
      </c>
    </row>
    <row r="84" spans="1:16">
      <c r="A84" s="14">
        <v>83</v>
      </c>
      <c r="B84" s="3" t="s">
        <v>464</v>
      </c>
      <c r="C84" s="3" t="s">
        <v>465</v>
      </c>
      <c r="D84" s="4" t="s">
        <v>466</v>
      </c>
      <c r="E84" s="4" t="s">
        <v>467</v>
      </c>
      <c r="F84" s="3" t="s">
        <v>468</v>
      </c>
      <c r="G84" s="11">
        <v>2010</v>
      </c>
      <c r="H84" s="3" t="s">
        <v>461</v>
      </c>
      <c r="I84" s="3" t="s">
        <v>462</v>
      </c>
      <c r="J84" s="3" t="s">
        <v>463</v>
      </c>
      <c r="K84" s="3" t="str">
        <f>"1947-9654"</f>
        <v>1947-9654</v>
      </c>
      <c r="L84" s="3" t="str">
        <f>"1947-9662"</f>
        <v>1947-9662</v>
      </c>
      <c r="M84" s="3" t="s">
        <v>22</v>
      </c>
      <c r="N84" s="3" t="s">
        <v>469</v>
      </c>
      <c r="O84" s="3"/>
      <c r="P84" s="5">
        <v>730</v>
      </c>
    </row>
    <row r="85" spans="1:16">
      <c r="A85" s="14">
        <v>84</v>
      </c>
      <c r="B85" s="3" t="s">
        <v>471</v>
      </c>
      <c r="C85" s="3" t="s">
        <v>472</v>
      </c>
      <c r="D85" s="4" t="s">
        <v>473</v>
      </c>
      <c r="E85" s="4" t="s">
        <v>474</v>
      </c>
      <c r="F85" s="3" t="s">
        <v>475</v>
      </c>
      <c r="G85" s="11">
        <v>2010</v>
      </c>
      <c r="H85" s="3" t="s">
        <v>140</v>
      </c>
      <c r="I85" s="3" t="s">
        <v>42</v>
      </c>
      <c r="J85" s="3" t="s">
        <v>470</v>
      </c>
      <c r="K85" s="3" t="str">
        <f>"1947-8283"</f>
        <v>1947-8283</v>
      </c>
      <c r="L85" s="3" t="str">
        <f>"1947-8291"</f>
        <v>1947-8291</v>
      </c>
      <c r="M85" s="3" t="s">
        <v>22</v>
      </c>
      <c r="N85" s="3" t="s">
        <v>476</v>
      </c>
      <c r="O85" s="3"/>
      <c r="P85" s="5">
        <v>765</v>
      </c>
    </row>
    <row r="86" spans="1:16">
      <c r="A86" s="14">
        <v>85</v>
      </c>
      <c r="B86" s="3" t="s">
        <v>478</v>
      </c>
      <c r="C86" s="3" t="s">
        <v>479</v>
      </c>
      <c r="D86" s="6" t="s">
        <v>480</v>
      </c>
      <c r="E86" s="6" t="s">
        <v>481</v>
      </c>
      <c r="F86" s="3" t="s">
        <v>482</v>
      </c>
      <c r="G86" s="11">
        <v>2010</v>
      </c>
      <c r="H86" s="3" t="s">
        <v>140</v>
      </c>
      <c r="I86" s="3" t="s">
        <v>42</v>
      </c>
      <c r="J86" s="3" t="s">
        <v>477</v>
      </c>
      <c r="K86" s="3" t="str">
        <f>"1947-9344"</f>
        <v>1947-9344</v>
      </c>
      <c r="L86" s="3" t="str">
        <f>"1947-9352"</f>
        <v>1947-9352</v>
      </c>
      <c r="M86" s="3" t="s">
        <v>22</v>
      </c>
      <c r="N86" s="3" t="s">
        <v>483</v>
      </c>
      <c r="O86" s="3"/>
      <c r="P86" s="5">
        <v>765</v>
      </c>
    </row>
    <row r="87" spans="1:16">
      <c r="A87" s="14">
        <v>86</v>
      </c>
      <c r="B87" s="3" t="s">
        <v>485</v>
      </c>
      <c r="C87" s="3" t="s">
        <v>486</v>
      </c>
      <c r="D87" s="4" t="s">
        <v>487</v>
      </c>
      <c r="E87" s="4" t="s">
        <v>488</v>
      </c>
      <c r="F87" s="3" t="s">
        <v>212</v>
      </c>
      <c r="G87" s="11">
        <v>2010</v>
      </c>
      <c r="H87" s="3" t="s">
        <v>115</v>
      </c>
      <c r="I87" s="3" t="s">
        <v>56</v>
      </c>
      <c r="J87" s="3" t="s">
        <v>484</v>
      </c>
      <c r="K87" s="3" t="str">
        <f>"1947-9328"</f>
        <v>1947-9328</v>
      </c>
      <c r="L87" s="3" t="str">
        <f>"1947-9336"</f>
        <v>1947-9336</v>
      </c>
      <c r="M87" s="3" t="s">
        <v>22</v>
      </c>
      <c r="N87" s="3" t="s">
        <v>489</v>
      </c>
      <c r="O87" s="3"/>
      <c r="P87" s="5">
        <v>765</v>
      </c>
    </row>
    <row r="88" spans="1:16">
      <c r="A88" s="14">
        <v>87</v>
      </c>
      <c r="B88" s="3" t="s">
        <v>492</v>
      </c>
      <c r="C88" s="3" t="s">
        <v>493</v>
      </c>
      <c r="D88" s="4" t="s">
        <v>494</v>
      </c>
      <c r="E88" s="4" t="s">
        <v>495</v>
      </c>
      <c r="F88" s="3" t="s">
        <v>85</v>
      </c>
      <c r="G88" s="11">
        <v>2010</v>
      </c>
      <c r="H88" s="3" t="s">
        <v>490</v>
      </c>
      <c r="I88" s="3" t="s">
        <v>16</v>
      </c>
      <c r="J88" s="3" t="s">
        <v>491</v>
      </c>
      <c r="K88" s="3" t="str">
        <f>"1947-9077"</f>
        <v>1947-9077</v>
      </c>
      <c r="L88" s="3" t="str">
        <f>"1947-9085"</f>
        <v>1947-9085</v>
      </c>
      <c r="M88" s="3" t="s">
        <v>131</v>
      </c>
      <c r="N88" s="3" t="s">
        <v>496</v>
      </c>
      <c r="O88" s="3"/>
      <c r="P88" s="5">
        <v>730</v>
      </c>
    </row>
    <row r="89" spans="1:16">
      <c r="A89" s="14">
        <v>88</v>
      </c>
      <c r="B89" s="3" t="s">
        <v>497</v>
      </c>
      <c r="C89" s="3" t="s">
        <v>498</v>
      </c>
      <c r="D89" s="4" t="s">
        <v>499</v>
      </c>
      <c r="E89" s="4" t="s">
        <v>500</v>
      </c>
      <c r="F89" s="3" t="s">
        <v>501</v>
      </c>
      <c r="G89" s="11">
        <v>2010</v>
      </c>
      <c r="H89" s="3" t="s">
        <v>276</v>
      </c>
      <c r="I89" s="3" t="s">
        <v>177</v>
      </c>
      <c r="J89" s="3" t="s">
        <v>276</v>
      </c>
      <c r="K89" s="3" t="str">
        <f>"1947-9115"</f>
        <v>1947-9115</v>
      </c>
      <c r="L89" s="3" t="str">
        <f>"1947-9123"</f>
        <v>1947-9123</v>
      </c>
      <c r="M89" s="3" t="s">
        <v>131</v>
      </c>
      <c r="N89" s="3" t="s">
        <v>502</v>
      </c>
      <c r="O89" s="3"/>
      <c r="P89" s="5">
        <v>940</v>
      </c>
    </row>
    <row r="90" spans="1:16">
      <c r="A90" s="14">
        <v>89</v>
      </c>
      <c r="B90" s="3" t="s">
        <v>504</v>
      </c>
      <c r="C90" s="3" t="s">
        <v>505</v>
      </c>
      <c r="D90" s="4" t="s">
        <v>506</v>
      </c>
      <c r="E90" s="4" t="s">
        <v>507</v>
      </c>
      <c r="F90" s="3" t="s">
        <v>508</v>
      </c>
      <c r="G90" s="11">
        <v>2010</v>
      </c>
      <c r="H90" s="3" t="s">
        <v>191</v>
      </c>
      <c r="I90" s="3" t="s">
        <v>42</v>
      </c>
      <c r="J90" s="3" t="s">
        <v>503</v>
      </c>
      <c r="K90" s="3" t="str">
        <f>"1947-9093"</f>
        <v>1947-9093</v>
      </c>
      <c r="L90" s="3" t="str">
        <f>"1947-9107"</f>
        <v>1947-9107</v>
      </c>
      <c r="M90" s="3" t="s">
        <v>131</v>
      </c>
      <c r="N90" s="3" t="s">
        <v>509</v>
      </c>
      <c r="O90" s="3"/>
      <c r="P90" s="5">
        <v>940</v>
      </c>
    </row>
    <row r="91" spans="1:16">
      <c r="A91" s="14">
        <v>90</v>
      </c>
      <c r="B91" s="3" t="s">
        <v>511</v>
      </c>
      <c r="C91" s="3" t="s">
        <v>512</v>
      </c>
      <c r="D91" s="4" t="s">
        <v>513</v>
      </c>
      <c r="E91" s="4" t="s">
        <v>514</v>
      </c>
      <c r="F91" s="3" t="s">
        <v>515</v>
      </c>
      <c r="G91" s="11">
        <v>2010</v>
      </c>
      <c r="H91" s="3" t="s">
        <v>510</v>
      </c>
      <c r="I91" s="3" t="s">
        <v>462</v>
      </c>
      <c r="J91" s="3" t="s">
        <v>510</v>
      </c>
      <c r="K91" s="3" t="str">
        <f>"1947-8488"</f>
        <v>1947-8488</v>
      </c>
      <c r="L91" s="3" t="str">
        <f>"1947-8496"</f>
        <v>1947-8496</v>
      </c>
      <c r="M91" s="3" t="s">
        <v>131</v>
      </c>
      <c r="N91" s="3" t="s">
        <v>516</v>
      </c>
      <c r="O91" s="3"/>
      <c r="P91" s="5">
        <v>730</v>
      </c>
    </row>
    <row r="92" spans="1:16">
      <c r="A92" s="14">
        <v>91</v>
      </c>
      <c r="B92" s="3" t="s">
        <v>517</v>
      </c>
      <c r="C92" s="3" t="s">
        <v>518</v>
      </c>
      <c r="D92" s="4" t="s">
        <v>519</v>
      </c>
      <c r="E92" s="4" t="s">
        <v>520</v>
      </c>
      <c r="F92" s="3" t="s">
        <v>521</v>
      </c>
      <c r="G92" s="11">
        <v>2010</v>
      </c>
      <c r="H92" s="3" t="s">
        <v>232</v>
      </c>
      <c r="I92" s="3" t="s">
        <v>124</v>
      </c>
      <c r="J92" s="3" t="s">
        <v>233</v>
      </c>
      <c r="K92" s="3" t="str">
        <f>"1947-9158"</f>
        <v>1947-9158</v>
      </c>
      <c r="L92" s="3" t="str">
        <f>"1947-9166"</f>
        <v>1947-9166</v>
      </c>
      <c r="M92" s="3" t="s">
        <v>22</v>
      </c>
      <c r="N92" s="3" t="s">
        <v>522</v>
      </c>
      <c r="O92" s="3"/>
      <c r="P92" s="5">
        <v>835</v>
      </c>
    </row>
    <row r="93" spans="1:16">
      <c r="A93" s="14">
        <v>92</v>
      </c>
      <c r="B93" s="3" t="s">
        <v>523</v>
      </c>
      <c r="C93" s="3" t="s">
        <v>524</v>
      </c>
      <c r="D93" s="4" t="s">
        <v>525</v>
      </c>
      <c r="E93" s="4" t="s">
        <v>526</v>
      </c>
      <c r="F93" s="3" t="s">
        <v>527</v>
      </c>
      <c r="G93" s="11">
        <v>2010</v>
      </c>
      <c r="H93" s="3" t="s">
        <v>101</v>
      </c>
      <c r="I93" s="3" t="s">
        <v>25</v>
      </c>
      <c r="J93" s="3" t="s">
        <v>354</v>
      </c>
      <c r="K93" s="3" t="str">
        <f>"1947-9131"</f>
        <v>1947-9131</v>
      </c>
      <c r="L93" s="3" t="str">
        <f>"1947-914X"</f>
        <v>1947-914X</v>
      </c>
      <c r="M93" s="3" t="s">
        <v>22</v>
      </c>
      <c r="N93" s="3" t="s">
        <v>528</v>
      </c>
      <c r="O93" s="3"/>
      <c r="P93" s="5">
        <v>765</v>
      </c>
    </row>
    <row r="94" spans="1:16">
      <c r="A94" s="14">
        <v>93</v>
      </c>
      <c r="B94" s="3" t="s">
        <v>530</v>
      </c>
      <c r="C94" s="3" t="s">
        <v>531</v>
      </c>
      <c r="D94" s="4" t="s">
        <v>532</v>
      </c>
      <c r="E94" s="4" t="s">
        <v>533</v>
      </c>
      <c r="F94" s="3" t="s">
        <v>534</v>
      </c>
      <c r="G94" s="11">
        <v>2010</v>
      </c>
      <c r="H94" s="3" t="s">
        <v>276</v>
      </c>
      <c r="I94" s="3" t="s">
        <v>177</v>
      </c>
      <c r="J94" s="3" t="s">
        <v>529</v>
      </c>
      <c r="K94" s="3" t="str">
        <f>"1947-928X"</f>
        <v>1947-928X</v>
      </c>
      <c r="L94" s="3" t="str">
        <f>"1947-9298"</f>
        <v>1947-9298</v>
      </c>
      <c r="M94" s="3" t="s">
        <v>22</v>
      </c>
      <c r="N94" s="3" t="s">
        <v>535</v>
      </c>
      <c r="O94" s="3"/>
      <c r="P94" s="5">
        <v>765</v>
      </c>
    </row>
    <row r="95" spans="1:16">
      <c r="A95" s="14">
        <v>94</v>
      </c>
      <c r="B95" s="3" t="s">
        <v>536</v>
      </c>
      <c r="C95" s="3" t="s">
        <v>537</v>
      </c>
      <c r="D95" s="4" t="s">
        <v>538</v>
      </c>
      <c r="E95" s="4" t="s">
        <v>539</v>
      </c>
      <c r="F95" s="3" t="s">
        <v>540</v>
      </c>
      <c r="G95" s="11">
        <v>2010</v>
      </c>
      <c r="H95" s="3" t="s">
        <v>140</v>
      </c>
      <c r="I95" s="3" t="s">
        <v>42</v>
      </c>
      <c r="J95" s="3" t="s">
        <v>477</v>
      </c>
      <c r="K95" s="3" t="str">
        <f>"1947-9263"</f>
        <v>1947-9263</v>
      </c>
      <c r="L95" s="3" t="str">
        <f>"1947-9271"</f>
        <v>1947-9271</v>
      </c>
      <c r="M95" s="3" t="s">
        <v>22</v>
      </c>
      <c r="N95" s="3" t="s">
        <v>541</v>
      </c>
      <c r="O95" s="3"/>
      <c r="P95" s="5">
        <v>755</v>
      </c>
    </row>
    <row r="96" spans="1:16">
      <c r="A96" s="14">
        <v>95</v>
      </c>
      <c r="B96" s="3" t="s">
        <v>543</v>
      </c>
      <c r="C96" s="3" t="s">
        <v>544</v>
      </c>
      <c r="D96" s="4" t="s">
        <v>545</v>
      </c>
      <c r="E96" s="4" t="s">
        <v>546</v>
      </c>
      <c r="F96" s="3" t="s">
        <v>547</v>
      </c>
      <c r="G96" s="11">
        <v>2010</v>
      </c>
      <c r="H96" s="3" t="s">
        <v>133</v>
      </c>
      <c r="I96" s="3" t="s">
        <v>56</v>
      </c>
      <c r="J96" s="3" t="s">
        <v>542</v>
      </c>
      <c r="K96" s="3" t="str">
        <f>"1947-9247"</f>
        <v>1947-9247</v>
      </c>
      <c r="L96" s="3" t="str">
        <f>"1947-9255"</f>
        <v>1947-9255</v>
      </c>
      <c r="M96" s="3" t="s">
        <v>22</v>
      </c>
      <c r="N96" s="3" t="s">
        <v>548</v>
      </c>
      <c r="O96" s="3"/>
      <c r="P96" s="5">
        <v>765</v>
      </c>
    </row>
    <row r="97" spans="1:16">
      <c r="A97" s="14">
        <v>96</v>
      </c>
      <c r="B97" s="3" t="s">
        <v>549</v>
      </c>
      <c r="C97" s="3" t="s">
        <v>550</v>
      </c>
      <c r="D97" s="4" t="s">
        <v>551</v>
      </c>
      <c r="E97" s="4" t="s">
        <v>552</v>
      </c>
      <c r="F97" s="3" t="s">
        <v>553</v>
      </c>
      <c r="G97" s="11">
        <v>2010</v>
      </c>
      <c r="H97" s="3" t="s">
        <v>115</v>
      </c>
      <c r="I97" s="3" t="s">
        <v>56</v>
      </c>
      <c r="J97" s="3" t="s">
        <v>207</v>
      </c>
      <c r="K97" s="3" t="str">
        <f>"1947-9573"</f>
        <v>1947-9573</v>
      </c>
      <c r="L97" s="3" t="str">
        <f>"1947-9581"</f>
        <v>1947-9581</v>
      </c>
      <c r="M97" s="3" t="s">
        <v>131</v>
      </c>
      <c r="N97" s="3" t="s">
        <v>554</v>
      </c>
      <c r="O97" s="3"/>
      <c r="P97" s="5">
        <v>730</v>
      </c>
    </row>
    <row r="98" spans="1:16">
      <c r="A98" s="14">
        <v>97</v>
      </c>
      <c r="B98" s="3" t="s">
        <v>556</v>
      </c>
      <c r="C98" s="3" t="s">
        <v>557</v>
      </c>
      <c r="D98" s="4" t="s">
        <v>558</v>
      </c>
      <c r="E98" s="4" t="s">
        <v>559</v>
      </c>
      <c r="F98" s="3" t="s">
        <v>560</v>
      </c>
      <c r="G98" s="11">
        <v>2010</v>
      </c>
      <c r="H98" s="3" t="s">
        <v>555</v>
      </c>
      <c r="I98" s="3" t="s">
        <v>56</v>
      </c>
      <c r="J98" s="3" t="s">
        <v>555</v>
      </c>
      <c r="K98" s="3" t="str">
        <f>"1947-3478"</f>
        <v>1947-3478</v>
      </c>
      <c r="L98" s="3" t="str">
        <f>"1947-3486"</f>
        <v>1947-3486</v>
      </c>
      <c r="M98" s="3" t="s">
        <v>22</v>
      </c>
      <c r="N98" s="3" t="s">
        <v>561</v>
      </c>
      <c r="O98" s="3"/>
      <c r="P98" s="5">
        <v>730</v>
      </c>
    </row>
    <row r="99" spans="1:16">
      <c r="A99" s="14">
        <v>98</v>
      </c>
      <c r="B99" s="3" t="s">
        <v>562</v>
      </c>
      <c r="C99" s="3" t="s">
        <v>563</v>
      </c>
      <c r="D99" s="4" t="s">
        <v>564</v>
      </c>
      <c r="E99" s="4" t="s">
        <v>565</v>
      </c>
      <c r="F99" s="3" t="s">
        <v>566</v>
      </c>
      <c r="G99" s="11">
        <v>2010</v>
      </c>
      <c r="H99" s="3" t="s">
        <v>276</v>
      </c>
      <c r="I99" s="3" t="s">
        <v>177</v>
      </c>
      <c r="J99" s="3" t="s">
        <v>529</v>
      </c>
      <c r="K99" s="3" t="str">
        <f>"1947-3087"</f>
        <v>1947-3087</v>
      </c>
      <c r="L99" s="3" t="str">
        <f>"1947-3079"</f>
        <v>1947-3079</v>
      </c>
      <c r="M99" s="3" t="s">
        <v>131</v>
      </c>
      <c r="N99" s="3" t="s">
        <v>567</v>
      </c>
      <c r="O99" s="3"/>
      <c r="P99" s="5">
        <v>765</v>
      </c>
    </row>
    <row r="100" spans="1:16">
      <c r="A100" s="14">
        <v>99</v>
      </c>
      <c r="B100" s="3" t="s">
        <v>568</v>
      </c>
      <c r="C100" s="3" t="s">
        <v>569</v>
      </c>
      <c r="D100" s="4" t="s">
        <v>570</v>
      </c>
      <c r="E100" s="4" t="s">
        <v>571</v>
      </c>
      <c r="F100" s="3" t="s">
        <v>572</v>
      </c>
      <c r="G100" s="11">
        <v>2010</v>
      </c>
      <c r="H100" s="3" t="s">
        <v>140</v>
      </c>
      <c r="I100" s="3" t="s">
        <v>42</v>
      </c>
      <c r="J100" s="3" t="s">
        <v>396</v>
      </c>
      <c r="K100" s="3" t="str">
        <f>"1947-9220"</f>
        <v>1947-9220</v>
      </c>
      <c r="L100" s="3" t="str">
        <f>"1947-9239"</f>
        <v>1947-9239</v>
      </c>
      <c r="M100" s="3" t="s">
        <v>131</v>
      </c>
      <c r="N100" s="3" t="s">
        <v>573</v>
      </c>
      <c r="O100" s="3"/>
      <c r="P100" s="5">
        <v>730</v>
      </c>
    </row>
    <row r="101" spans="1:16">
      <c r="A101" s="14">
        <v>100</v>
      </c>
      <c r="B101" s="3" t="s">
        <v>575</v>
      </c>
      <c r="C101" s="3" t="s">
        <v>576</v>
      </c>
      <c r="D101" s="4" t="s">
        <v>577</v>
      </c>
      <c r="E101" s="4" t="s">
        <v>578</v>
      </c>
      <c r="F101" s="3" t="s">
        <v>579</v>
      </c>
      <c r="G101" s="11">
        <v>2010</v>
      </c>
      <c r="H101" s="3" t="s">
        <v>368</v>
      </c>
      <c r="I101" s="3" t="s">
        <v>42</v>
      </c>
      <c r="J101" s="3" t="s">
        <v>574</v>
      </c>
      <c r="K101" s="3" t="str">
        <f>"1947-3052"</f>
        <v>1947-3052</v>
      </c>
      <c r="L101" s="3" t="str">
        <f>"1947-3060"</f>
        <v>1947-3060</v>
      </c>
      <c r="M101" s="3" t="s">
        <v>22</v>
      </c>
      <c r="N101" s="3" t="s">
        <v>580</v>
      </c>
      <c r="O101" s="3"/>
      <c r="P101" s="5">
        <v>765</v>
      </c>
    </row>
    <row r="102" spans="1:16">
      <c r="A102" s="14">
        <v>101</v>
      </c>
      <c r="B102" s="3" t="s">
        <v>582</v>
      </c>
      <c r="C102" s="3" t="s">
        <v>583</v>
      </c>
      <c r="D102" s="4" t="s">
        <v>584</v>
      </c>
      <c r="E102" s="4" t="s">
        <v>585</v>
      </c>
      <c r="F102" s="3" t="s">
        <v>586</v>
      </c>
      <c r="G102" s="11">
        <v>2010</v>
      </c>
      <c r="H102" s="3" t="s">
        <v>198</v>
      </c>
      <c r="I102" s="3" t="s">
        <v>199</v>
      </c>
      <c r="J102" s="3" t="s">
        <v>581</v>
      </c>
      <c r="K102" s="3" t="str">
        <f>"1947-3451"</f>
        <v>1947-3451</v>
      </c>
      <c r="L102" s="3" t="str">
        <f>"1947-346X"</f>
        <v>1947-346X</v>
      </c>
      <c r="M102" s="3" t="s">
        <v>131</v>
      </c>
      <c r="N102" s="3" t="s">
        <v>587</v>
      </c>
      <c r="O102" s="3"/>
      <c r="P102" s="5">
        <v>765</v>
      </c>
    </row>
    <row r="103" spans="1:16">
      <c r="A103" s="14">
        <v>102</v>
      </c>
      <c r="B103" s="3" t="s">
        <v>588</v>
      </c>
      <c r="C103" s="3" t="s">
        <v>589</v>
      </c>
      <c r="D103" s="6" t="s">
        <v>590</v>
      </c>
      <c r="E103" s="6" t="s">
        <v>591</v>
      </c>
      <c r="F103" s="3" t="s">
        <v>592</v>
      </c>
      <c r="G103" s="11">
        <v>2010</v>
      </c>
      <c r="H103" s="3" t="s">
        <v>368</v>
      </c>
      <c r="I103" s="3" t="s">
        <v>42</v>
      </c>
      <c r="J103" s="3" t="s">
        <v>574</v>
      </c>
      <c r="K103" s="3" t="str">
        <f>"1947-8186"</f>
        <v>1947-8186</v>
      </c>
      <c r="L103" s="3" t="str">
        <f>"1947-8194"</f>
        <v>1947-8194</v>
      </c>
      <c r="M103" s="3" t="s">
        <v>22</v>
      </c>
      <c r="N103" s="3" t="s">
        <v>593</v>
      </c>
      <c r="O103" s="3"/>
      <c r="P103" s="5">
        <v>765</v>
      </c>
    </row>
    <row r="104" spans="1:16">
      <c r="A104" s="14">
        <v>103</v>
      </c>
      <c r="B104" s="3" t="s">
        <v>594</v>
      </c>
      <c r="C104" s="3" t="s">
        <v>595</v>
      </c>
      <c r="D104" s="6" t="s">
        <v>596</v>
      </c>
      <c r="E104" s="6" t="s">
        <v>597</v>
      </c>
      <c r="F104" s="3" t="s">
        <v>598</v>
      </c>
      <c r="G104" s="11">
        <v>2010</v>
      </c>
      <c r="H104" s="3" t="s">
        <v>176</v>
      </c>
      <c r="I104" s="3" t="s">
        <v>177</v>
      </c>
      <c r="J104" s="3" t="s">
        <v>176</v>
      </c>
      <c r="K104" s="3" t="str">
        <f>"1947-315X"</f>
        <v>1947-315X</v>
      </c>
      <c r="L104" s="3" t="str">
        <f>"1947-3168"</f>
        <v>1947-3168</v>
      </c>
      <c r="M104" s="3" t="s">
        <v>22</v>
      </c>
      <c r="N104" s="3" t="s">
        <v>599</v>
      </c>
      <c r="O104" s="3"/>
      <c r="P104" s="5">
        <v>940</v>
      </c>
    </row>
    <row r="105" spans="1:16">
      <c r="A105" s="14">
        <v>104</v>
      </c>
      <c r="B105" s="3" t="s">
        <v>600</v>
      </c>
      <c r="C105" s="3" t="s">
        <v>601</v>
      </c>
      <c r="D105" s="6" t="s">
        <v>602</v>
      </c>
      <c r="E105" s="6" t="s">
        <v>603</v>
      </c>
      <c r="F105" s="3" t="s">
        <v>604</v>
      </c>
      <c r="G105" s="11">
        <v>2010</v>
      </c>
      <c r="H105" s="3" t="s">
        <v>368</v>
      </c>
      <c r="I105" s="3" t="s">
        <v>199</v>
      </c>
      <c r="J105" s="3" t="s">
        <v>574</v>
      </c>
      <c r="K105" s="3" t="str">
        <f>"1947-3036"</f>
        <v>1947-3036</v>
      </c>
      <c r="L105" s="3" t="str">
        <f>"1947-3044"</f>
        <v>1947-3044</v>
      </c>
      <c r="M105" s="3" t="s">
        <v>22</v>
      </c>
      <c r="N105" s="3" t="s">
        <v>605</v>
      </c>
      <c r="O105" s="3"/>
      <c r="P105" s="5">
        <v>765</v>
      </c>
    </row>
    <row r="106" spans="1:16">
      <c r="A106" s="14">
        <v>105</v>
      </c>
      <c r="B106" s="3" t="s">
        <v>607</v>
      </c>
      <c r="C106" s="3" t="s">
        <v>608</v>
      </c>
      <c r="D106" s="4" t="s">
        <v>609</v>
      </c>
      <c r="E106" s="4" t="s">
        <v>610</v>
      </c>
      <c r="F106" s="3" t="s">
        <v>611</v>
      </c>
      <c r="G106" s="11">
        <v>2010</v>
      </c>
      <c r="H106" s="3" t="s">
        <v>461</v>
      </c>
      <c r="I106" s="3" t="s">
        <v>462</v>
      </c>
      <c r="J106" s="3" t="s">
        <v>606</v>
      </c>
      <c r="K106" s="3" t="str">
        <f>"1947-3192"</f>
        <v>1947-3192</v>
      </c>
      <c r="L106" s="3" t="str">
        <f>"1947-3206"</f>
        <v>1947-3206</v>
      </c>
      <c r="M106" s="3" t="s">
        <v>22</v>
      </c>
      <c r="N106" s="3" t="s">
        <v>612</v>
      </c>
      <c r="O106" s="3"/>
      <c r="P106" s="5">
        <v>835</v>
      </c>
    </row>
    <row r="107" spans="1:16">
      <c r="A107" s="14">
        <v>106</v>
      </c>
      <c r="B107" s="3" t="s">
        <v>614</v>
      </c>
      <c r="C107" s="3" t="s">
        <v>615</v>
      </c>
      <c r="D107" s="4" t="s">
        <v>616</v>
      </c>
      <c r="E107" s="4" t="s">
        <v>617</v>
      </c>
      <c r="F107" s="3" t="s">
        <v>618</v>
      </c>
      <c r="G107" s="11">
        <v>2010</v>
      </c>
      <c r="H107" s="3" t="s">
        <v>382</v>
      </c>
      <c r="I107" s="3" t="s">
        <v>124</v>
      </c>
      <c r="J107" s="3" t="s">
        <v>613</v>
      </c>
      <c r="K107" s="3" t="str">
        <f>"1947-3117"</f>
        <v>1947-3117</v>
      </c>
      <c r="L107" s="3" t="str">
        <f>"1947-3125"</f>
        <v>1947-3125</v>
      </c>
      <c r="M107" s="3" t="s">
        <v>131</v>
      </c>
      <c r="N107" s="3" t="s">
        <v>619</v>
      </c>
      <c r="O107" s="3"/>
      <c r="P107" s="5">
        <v>765</v>
      </c>
    </row>
    <row r="108" spans="1:16">
      <c r="A108" s="14">
        <v>107</v>
      </c>
      <c r="B108" s="3" t="s">
        <v>620</v>
      </c>
      <c r="C108" s="3" t="s">
        <v>621</v>
      </c>
      <c r="D108" s="6" t="s">
        <v>622</v>
      </c>
      <c r="E108" s="6" t="s">
        <v>623</v>
      </c>
      <c r="F108" s="3" t="s">
        <v>624</v>
      </c>
      <c r="G108" s="11">
        <v>2010</v>
      </c>
      <c r="H108" s="3" t="s">
        <v>123</v>
      </c>
      <c r="I108" s="3" t="s">
        <v>124</v>
      </c>
      <c r="J108" s="3" t="s">
        <v>125</v>
      </c>
      <c r="K108" s="3" t="str">
        <f>"1947-3176"</f>
        <v>1947-3176</v>
      </c>
      <c r="L108" s="3" t="str">
        <f>"1947-3184"</f>
        <v>1947-3184</v>
      </c>
      <c r="M108" s="3" t="s">
        <v>131</v>
      </c>
      <c r="N108" s="3" t="s">
        <v>625</v>
      </c>
      <c r="O108" s="3"/>
      <c r="P108" s="5">
        <v>835</v>
      </c>
    </row>
    <row r="109" spans="1:16">
      <c r="A109" s="14">
        <v>108</v>
      </c>
      <c r="B109" s="3" t="s">
        <v>627</v>
      </c>
      <c r="C109" s="3" t="s">
        <v>628</v>
      </c>
      <c r="D109" s="6" t="s">
        <v>629</v>
      </c>
      <c r="E109" s="6" t="s">
        <v>630</v>
      </c>
      <c r="F109" s="3" t="s">
        <v>631</v>
      </c>
      <c r="G109" s="11">
        <v>2010</v>
      </c>
      <c r="H109" s="3" t="s">
        <v>15</v>
      </c>
      <c r="I109" s="3" t="s">
        <v>16</v>
      </c>
      <c r="J109" s="3" t="s">
        <v>626</v>
      </c>
      <c r="K109" s="3" t="str">
        <f>"1947-3095"</f>
        <v>1947-3095</v>
      </c>
      <c r="L109" s="3" t="str">
        <f>"1947-3109"</f>
        <v>1947-3109</v>
      </c>
      <c r="M109" s="3" t="s">
        <v>22</v>
      </c>
      <c r="N109" s="3" t="s">
        <v>632</v>
      </c>
      <c r="O109" s="3"/>
      <c r="P109" s="5">
        <v>765</v>
      </c>
    </row>
    <row r="110" spans="1:16">
      <c r="A110" s="14">
        <v>109</v>
      </c>
      <c r="B110" s="3" t="s">
        <v>633</v>
      </c>
      <c r="C110" s="3" t="s">
        <v>634</v>
      </c>
      <c r="D110" s="4" t="s">
        <v>635</v>
      </c>
      <c r="E110" s="4" t="s">
        <v>636</v>
      </c>
      <c r="F110" s="3" t="s">
        <v>637</v>
      </c>
      <c r="G110" s="11">
        <v>2010</v>
      </c>
      <c r="H110" s="3" t="s">
        <v>296</v>
      </c>
      <c r="I110" s="3" t="s">
        <v>42</v>
      </c>
      <c r="J110" s="3" t="s">
        <v>297</v>
      </c>
      <c r="K110" s="3" t="str">
        <f>"1947-3532"</f>
        <v>1947-3532</v>
      </c>
      <c r="L110" s="3" t="str">
        <f>"1947-3540"</f>
        <v>1947-3540</v>
      </c>
      <c r="M110" s="3" t="s">
        <v>22</v>
      </c>
      <c r="N110" s="3" t="s">
        <v>638</v>
      </c>
      <c r="O110" s="3"/>
      <c r="P110" s="5">
        <v>765</v>
      </c>
    </row>
    <row r="111" spans="1:16">
      <c r="A111" s="14">
        <v>110</v>
      </c>
      <c r="B111" s="3" t="s">
        <v>639</v>
      </c>
      <c r="C111" s="3" t="s">
        <v>640</v>
      </c>
      <c r="D111" s="6" t="s">
        <v>641</v>
      </c>
      <c r="E111" s="6" t="s">
        <v>642</v>
      </c>
      <c r="F111" s="3" t="s">
        <v>212</v>
      </c>
      <c r="G111" s="11">
        <v>2010</v>
      </c>
      <c r="H111" s="3" t="s">
        <v>101</v>
      </c>
      <c r="I111" s="3" t="s">
        <v>25</v>
      </c>
      <c r="J111" s="3" t="s">
        <v>319</v>
      </c>
      <c r="K111" s="3" t="str">
        <f>"1941-868X"</f>
        <v>1941-868X</v>
      </c>
      <c r="L111" s="3" t="str">
        <f>"1941-8698"</f>
        <v>1941-8698</v>
      </c>
      <c r="M111" s="3" t="s">
        <v>22</v>
      </c>
      <c r="N111" s="3" t="s">
        <v>643</v>
      </c>
      <c r="O111" s="3"/>
      <c r="P111" s="5">
        <v>730</v>
      </c>
    </row>
    <row r="112" spans="1:16">
      <c r="A112" s="14">
        <v>111</v>
      </c>
      <c r="B112" s="3" t="s">
        <v>644</v>
      </c>
      <c r="C112" s="3" t="s">
        <v>645</v>
      </c>
      <c r="D112" s="4" t="s">
        <v>646</v>
      </c>
      <c r="E112" s="4" t="s">
        <v>647</v>
      </c>
      <c r="F112" s="3" t="s">
        <v>648</v>
      </c>
      <c r="G112" s="11">
        <v>2010</v>
      </c>
      <c r="H112" s="3" t="s">
        <v>382</v>
      </c>
      <c r="I112" s="3" t="s">
        <v>124</v>
      </c>
      <c r="J112" s="3" t="s">
        <v>382</v>
      </c>
      <c r="K112" s="3" t="str">
        <f>"1947-8534"</f>
        <v>1947-8534</v>
      </c>
      <c r="L112" s="3" t="str">
        <f>"1947-8542"</f>
        <v>1947-8542</v>
      </c>
      <c r="M112" s="3" t="s">
        <v>22</v>
      </c>
      <c r="N112" s="3" t="s">
        <v>649</v>
      </c>
      <c r="O112" s="3"/>
      <c r="P112" s="5">
        <v>765</v>
      </c>
    </row>
    <row r="113" spans="1:16">
      <c r="A113" s="14">
        <v>112</v>
      </c>
      <c r="B113" s="3" t="s">
        <v>650</v>
      </c>
      <c r="C113" s="3" t="s">
        <v>651</v>
      </c>
      <c r="D113" s="6" t="s">
        <v>652</v>
      </c>
      <c r="E113" s="6" t="s">
        <v>653</v>
      </c>
      <c r="F113" s="3" t="s">
        <v>212</v>
      </c>
      <c r="G113" s="11">
        <v>2010</v>
      </c>
      <c r="H113" s="3" t="s">
        <v>94</v>
      </c>
      <c r="I113" s="3" t="s">
        <v>16</v>
      </c>
      <c r="J113" s="3" t="s">
        <v>15</v>
      </c>
      <c r="K113" s="3" t="str">
        <f>"1938-0232"</f>
        <v>1938-0232</v>
      </c>
      <c r="L113" s="3" t="str">
        <f>"1938-0240"</f>
        <v>1938-0240</v>
      </c>
      <c r="M113" s="3" t="s">
        <v>22</v>
      </c>
      <c r="N113" s="3" t="s">
        <v>654</v>
      </c>
      <c r="O113" s="3"/>
      <c r="P113" s="5">
        <v>765</v>
      </c>
    </row>
    <row r="114" spans="1:16">
      <c r="A114" s="14">
        <v>113</v>
      </c>
      <c r="B114" s="3" t="s">
        <v>656</v>
      </c>
      <c r="C114" s="3" t="s">
        <v>657</v>
      </c>
      <c r="D114" s="4" t="s">
        <v>658</v>
      </c>
      <c r="E114" s="4" t="s">
        <v>659</v>
      </c>
      <c r="F114" s="3" t="s">
        <v>660</v>
      </c>
      <c r="G114" s="11">
        <v>2010</v>
      </c>
      <c r="H114" s="3" t="s">
        <v>115</v>
      </c>
      <c r="I114" s="3" t="s">
        <v>56</v>
      </c>
      <c r="J114" s="3" t="s">
        <v>655</v>
      </c>
      <c r="K114" s="3" t="str">
        <f>"1947-3591"</f>
        <v>1947-3591</v>
      </c>
      <c r="L114" s="3" t="str">
        <f>"1947-3605"</f>
        <v>1947-3605</v>
      </c>
      <c r="M114" s="3" t="s">
        <v>131</v>
      </c>
      <c r="N114" s="3" t="s">
        <v>661</v>
      </c>
      <c r="O114" s="3"/>
      <c r="P114" s="5">
        <v>765</v>
      </c>
    </row>
    <row r="115" spans="1:16">
      <c r="A115" s="14">
        <v>114</v>
      </c>
      <c r="B115" s="3" t="s">
        <v>662</v>
      </c>
      <c r="C115" s="3" t="s">
        <v>663</v>
      </c>
      <c r="D115" s="6" t="s">
        <v>664</v>
      </c>
      <c r="E115" s="6" t="s">
        <v>665</v>
      </c>
      <c r="F115" s="3" t="s">
        <v>666</v>
      </c>
      <c r="G115" s="11">
        <v>2010</v>
      </c>
      <c r="H115" s="3" t="s">
        <v>191</v>
      </c>
      <c r="I115" s="3" t="s">
        <v>42</v>
      </c>
      <c r="J115" s="3" t="s">
        <v>396</v>
      </c>
      <c r="K115" s="3" t="str">
        <f>"1947-8208"</f>
        <v>1947-8208</v>
      </c>
      <c r="L115" s="3" t="str">
        <f>"1947-8216"</f>
        <v>1947-8216</v>
      </c>
      <c r="M115" s="3" t="s">
        <v>22</v>
      </c>
      <c r="N115" s="3" t="s">
        <v>667</v>
      </c>
      <c r="O115" s="3"/>
      <c r="P115" s="5">
        <v>730</v>
      </c>
    </row>
    <row r="116" spans="1:16">
      <c r="A116" s="14">
        <v>115</v>
      </c>
      <c r="B116" s="3" t="s">
        <v>669</v>
      </c>
      <c r="C116" s="3" t="s">
        <v>670</v>
      </c>
      <c r="D116" s="6" t="s">
        <v>671</v>
      </c>
      <c r="E116" s="6" t="s">
        <v>672</v>
      </c>
      <c r="F116" s="3" t="s">
        <v>673</v>
      </c>
      <c r="G116" s="11">
        <v>2010</v>
      </c>
      <c r="H116" s="3" t="s">
        <v>490</v>
      </c>
      <c r="I116" s="3" t="s">
        <v>16</v>
      </c>
      <c r="J116" s="3" t="s">
        <v>668</v>
      </c>
      <c r="K116" s="3" t="str">
        <f>"1947-3494"</f>
        <v>1947-3494</v>
      </c>
      <c r="L116" s="3" t="str">
        <f>"1947-3508"</f>
        <v>1947-3508</v>
      </c>
      <c r="M116" s="3" t="s">
        <v>22</v>
      </c>
      <c r="N116" s="3" t="s">
        <v>674</v>
      </c>
      <c r="O116" s="3"/>
      <c r="P116" s="5">
        <v>765</v>
      </c>
    </row>
    <row r="117" spans="1:16">
      <c r="A117" s="14">
        <v>116</v>
      </c>
      <c r="B117" s="3" t="s">
        <v>676</v>
      </c>
      <c r="C117" s="3" t="s">
        <v>677</v>
      </c>
      <c r="D117" s="4" t="s">
        <v>678</v>
      </c>
      <c r="E117" s="4" t="s">
        <v>679</v>
      </c>
      <c r="F117" s="3" t="s">
        <v>680</v>
      </c>
      <c r="G117" s="11">
        <v>2010</v>
      </c>
      <c r="H117" s="8" t="s">
        <v>198</v>
      </c>
      <c r="I117" s="3" t="s">
        <v>199</v>
      </c>
      <c r="J117" s="8" t="s">
        <v>675</v>
      </c>
      <c r="K117" s="3" t="str">
        <f>"1947-9050"</f>
        <v>1947-9050</v>
      </c>
      <c r="L117" s="3" t="str">
        <f>"1947-9069"</f>
        <v>1947-9069</v>
      </c>
      <c r="M117" s="3" t="s">
        <v>22</v>
      </c>
      <c r="N117" s="3" t="s">
        <v>681</v>
      </c>
      <c r="O117" s="3" t="s">
        <v>87</v>
      </c>
      <c r="P117" s="5">
        <v>695</v>
      </c>
    </row>
    <row r="118" spans="1:16">
      <c r="A118" s="14">
        <v>117</v>
      </c>
      <c r="B118" s="3" t="s">
        <v>683</v>
      </c>
      <c r="C118" s="3" t="s">
        <v>684</v>
      </c>
      <c r="D118" s="4" t="s">
        <v>685</v>
      </c>
      <c r="E118" s="4" t="s">
        <v>686</v>
      </c>
      <c r="F118" s="3" t="s">
        <v>687</v>
      </c>
      <c r="G118" s="11">
        <v>2010</v>
      </c>
      <c r="H118" s="3" t="s">
        <v>461</v>
      </c>
      <c r="I118" s="3" t="s">
        <v>462</v>
      </c>
      <c r="J118" s="3" t="s">
        <v>682</v>
      </c>
      <c r="K118" s="3" t="str">
        <f>"1947-8402"</f>
        <v>1947-8402</v>
      </c>
      <c r="L118" s="3" t="str">
        <f>"1947-8410"</f>
        <v>1947-8410</v>
      </c>
      <c r="M118" s="3" t="s">
        <v>22</v>
      </c>
      <c r="N118" s="3" t="s">
        <v>688</v>
      </c>
      <c r="O118" s="3"/>
      <c r="P118" s="5">
        <v>765</v>
      </c>
    </row>
    <row r="119" spans="1:16">
      <c r="A119" s="14">
        <v>118</v>
      </c>
      <c r="B119" s="3" t="s">
        <v>689</v>
      </c>
      <c r="C119" s="3" t="s">
        <v>690</v>
      </c>
      <c r="D119" s="4" t="s">
        <v>691</v>
      </c>
      <c r="E119" s="4" t="s">
        <v>692</v>
      </c>
      <c r="F119" s="3" t="s">
        <v>693</v>
      </c>
      <c r="G119" s="11">
        <v>2010</v>
      </c>
      <c r="H119" s="3" t="s">
        <v>461</v>
      </c>
      <c r="I119" s="3" t="s">
        <v>462</v>
      </c>
      <c r="J119" s="3" t="s">
        <v>682</v>
      </c>
      <c r="K119" s="3" t="str">
        <f>"1948-5018"</f>
        <v>1948-5018</v>
      </c>
      <c r="L119" s="3" t="str">
        <f>"1948-5026"</f>
        <v>1948-5026</v>
      </c>
      <c r="M119" s="3" t="s">
        <v>131</v>
      </c>
      <c r="N119" s="3" t="s">
        <v>694</v>
      </c>
      <c r="O119" s="3"/>
      <c r="P119" s="5">
        <v>755</v>
      </c>
    </row>
    <row r="120" spans="1:16">
      <c r="A120" s="14">
        <v>119</v>
      </c>
      <c r="B120" s="3" t="s">
        <v>695</v>
      </c>
      <c r="C120" s="3" t="s">
        <v>696</v>
      </c>
      <c r="D120" s="4" t="s">
        <v>697</v>
      </c>
      <c r="E120" s="4" t="s">
        <v>698</v>
      </c>
      <c r="F120" s="3" t="s">
        <v>699</v>
      </c>
      <c r="G120" s="11">
        <v>2010</v>
      </c>
      <c r="H120" s="3" t="s">
        <v>101</v>
      </c>
      <c r="I120" s="3" t="s">
        <v>25</v>
      </c>
      <c r="J120" s="3" t="s">
        <v>319</v>
      </c>
      <c r="K120" s="3" t="str">
        <f>"1947-8429"</f>
        <v>1947-8429</v>
      </c>
      <c r="L120" s="3" t="str">
        <f>"1947-8437"</f>
        <v>1947-8437</v>
      </c>
      <c r="M120" s="3" t="s">
        <v>22</v>
      </c>
      <c r="N120" s="3" t="s">
        <v>700</v>
      </c>
      <c r="O120" s="3"/>
      <c r="P120" s="5">
        <v>765</v>
      </c>
    </row>
    <row r="121" spans="1:16">
      <c r="A121" s="14">
        <v>120</v>
      </c>
      <c r="B121" s="3" t="s">
        <v>226</v>
      </c>
      <c r="C121" s="3" t="s">
        <v>227</v>
      </c>
      <c r="D121" s="6" t="s">
        <v>228</v>
      </c>
      <c r="E121" s="6" t="s">
        <v>229</v>
      </c>
      <c r="F121" s="3" t="s">
        <v>230</v>
      </c>
      <c r="G121" s="11">
        <v>2009</v>
      </c>
      <c r="H121" s="3" t="s">
        <v>101</v>
      </c>
      <c r="I121" s="3" t="s">
        <v>25</v>
      </c>
      <c r="J121" s="3" t="s">
        <v>101</v>
      </c>
      <c r="K121" s="3" t="str">
        <f>"1935-5661"</f>
        <v>1935-5661</v>
      </c>
      <c r="L121" s="3" t="str">
        <f>"1935-567X"</f>
        <v>1935-567X</v>
      </c>
      <c r="M121" s="3" t="s">
        <v>22</v>
      </c>
      <c r="N121" s="3" t="s">
        <v>231</v>
      </c>
      <c r="O121" s="3"/>
      <c r="P121" s="5">
        <v>765</v>
      </c>
    </row>
    <row r="122" spans="1:16">
      <c r="A122" s="14">
        <v>121</v>
      </c>
      <c r="B122" s="3" t="s">
        <v>234</v>
      </c>
      <c r="C122" s="3" t="s">
        <v>235</v>
      </c>
      <c r="D122" s="4" t="s">
        <v>236</v>
      </c>
      <c r="E122" s="4" t="s">
        <v>237</v>
      </c>
      <c r="F122" s="3" t="s">
        <v>238</v>
      </c>
      <c r="G122" s="11">
        <v>2009</v>
      </c>
      <c r="H122" s="3" t="s">
        <v>232</v>
      </c>
      <c r="I122" s="3" t="s">
        <v>124</v>
      </c>
      <c r="J122" s="3" t="s">
        <v>233</v>
      </c>
      <c r="K122" s="3" t="str">
        <f>"1937-9412"</f>
        <v>1937-9412</v>
      </c>
      <c r="L122" s="3" t="str">
        <f>"1937-9404"</f>
        <v>1937-9404</v>
      </c>
      <c r="M122" s="3" t="s">
        <v>22</v>
      </c>
      <c r="N122" s="3" t="s">
        <v>239</v>
      </c>
      <c r="O122" s="3"/>
      <c r="P122" s="5">
        <v>785</v>
      </c>
    </row>
    <row r="123" spans="1:16">
      <c r="A123" s="14">
        <v>122</v>
      </c>
      <c r="B123" s="3" t="s">
        <v>241</v>
      </c>
      <c r="C123" s="3" t="s">
        <v>242</v>
      </c>
      <c r="D123" s="4" t="s">
        <v>243</v>
      </c>
      <c r="E123" s="4" t="s">
        <v>244</v>
      </c>
      <c r="F123" s="3" t="s">
        <v>245</v>
      </c>
      <c r="G123" s="11">
        <v>2009</v>
      </c>
      <c r="H123" s="3" t="s">
        <v>198</v>
      </c>
      <c r="I123" s="3" t="s">
        <v>199</v>
      </c>
      <c r="J123" s="3" t="s">
        <v>240</v>
      </c>
      <c r="K123" s="3" t="str">
        <f>"1941-6210"</f>
        <v>1941-6210</v>
      </c>
      <c r="L123" s="3" t="str">
        <f>"1941-6229"</f>
        <v>1941-6229</v>
      </c>
      <c r="M123" s="3" t="s">
        <v>22</v>
      </c>
      <c r="N123" s="3" t="s">
        <v>246</v>
      </c>
      <c r="O123" s="3"/>
      <c r="P123" s="5">
        <v>765</v>
      </c>
    </row>
    <row r="124" spans="1:16">
      <c r="A124" s="14">
        <v>123</v>
      </c>
      <c r="B124" s="3" t="s">
        <v>248</v>
      </c>
      <c r="C124" s="3" t="s">
        <v>249</v>
      </c>
      <c r="D124" s="4" t="s">
        <v>250</v>
      </c>
      <c r="E124" s="4" t="s">
        <v>251</v>
      </c>
      <c r="F124" s="3" t="s">
        <v>252</v>
      </c>
      <c r="G124" s="11">
        <v>2009</v>
      </c>
      <c r="H124" s="3" t="s">
        <v>72</v>
      </c>
      <c r="I124" s="3" t="s">
        <v>42</v>
      </c>
      <c r="J124" s="3" t="s">
        <v>247</v>
      </c>
      <c r="K124" s="3" t="str">
        <f>"1938-0194"</f>
        <v>1938-0194</v>
      </c>
      <c r="L124" s="3" t="str">
        <f>"1938-0208"</f>
        <v>1938-0208</v>
      </c>
      <c r="M124" s="3" t="s">
        <v>22</v>
      </c>
      <c r="N124" s="3" t="s">
        <v>253</v>
      </c>
      <c r="O124" s="3"/>
      <c r="P124" s="5">
        <v>730</v>
      </c>
    </row>
    <row r="125" spans="1:16">
      <c r="A125" s="14">
        <v>124</v>
      </c>
      <c r="B125" s="3" t="s">
        <v>256</v>
      </c>
      <c r="C125" s="3" t="s">
        <v>257</v>
      </c>
      <c r="D125" s="4" t="s">
        <v>258</v>
      </c>
      <c r="E125" s="4" t="s">
        <v>259</v>
      </c>
      <c r="F125" s="3" t="s">
        <v>260</v>
      </c>
      <c r="G125" s="11">
        <v>2009</v>
      </c>
      <c r="H125" s="3" t="s">
        <v>254</v>
      </c>
      <c r="I125" s="3" t="s">
        <v>56</v>
      </c>
      <c r="J125" s="3" t="s">
        <v>255</v>
      </c>
      <c r="K125" s="3" t="str">
        <f>"1941-627X"</f>
        <v>1941-627X</v>
      </c>
      <c r="L125" s="3" t="str">
        <f>"1941-6288"</f>
        <v>1941-6288</v>
      </c>
      <c r="M125" s="3" t="s">
        <v>22</v>
      </c>
      <c r="N125" s="3" t="s">
        <v>261</v>
      </c>
      <c r="O125" s="3"/>
      <c r="P125" s="5">
        <v>720</v>
      </c>
    </row>
    <row r="126" spans="1:16">
      <c r="A126" s="14">
        <v>125</v>
      </c>
      <c r="B126" s="3" t="s">
        <v>263</v>
      </c>
      <c r="C126" s="3" t="s">
        <v>264</v>
      </c>
      <c r="D126" s="4" t="s">
        <v>265</v>
      </c>
      <c r="E126" s="4" t="s">
        <v>266</v>
      </c>
      <c r="F126" s="3" t="s">
        <v>267</v>
      </c>
      <c r="G126" s="11">
        <v>2009</v>
      </c>
      <c r="H126" s="3" t="s">
        <v>63</v>
      </c>
      <c r="I126" s="3" t="s">
        <v>64</v>
      </c>
      <c r="J126" s="3" t="s">
        <v>262</v>
      </c>
      <c r="K126" s="3" t="str">
        <f>"1941-8647"</f>
        <v>1941-8647</v>
      </c>
      <c r="L126" s="3" t="str">
        <f>"1941-8655"</f>
        <v>1941-8655</v>
      </c>
      <c r="M126" s="3" t="s">
        <v>22</v>
      </c>
      <c r="N126" s="3" t="s">
        <v>268</v>
      </c>
      <c r="O126" s="3"/>
      <c r="P126" s="5">
        <v>730</v>
      </c>
    </row>
    <row r="127" spans="1:16">
      <c r="A127" s="14">
        <v>126</v>
      </c>
      <c r="B127" s="3" t="s">
        <v>270</v>
      </c>
      <c r="C127" s="3" t="s">
        <v>271</v>
      </c>
      <c r="D127" s="6" t="s">
        <v>272</v>
      </c>
      <c r="E127" s="4" t="s">
        <v>273</v>
      </c>
      <c r="F127" s="3" t="s">
        <v>274</v>
      </c>
      <c r="G127" s="11">
        <v>2009</v>
      </c>
      <c r="H127" s="3" t="s">
        <v>101</v>
      </c>
      <c r="I127" s="3" t="s">
        <v>25</v>
      </c>
      <c r="J127" s="3" t="s">
        <v>269</v>
      </c>
      <c r="K127" s="3" t="str">
        <f>"1942-535X"</f>
        <v>1942-535X</v>
      </c>
      <c r="L127" s="3" t="str">
        <f>"1942-5368"</f>
        <v>1942-5368</v>
      </c>
      <c r="M127" s="3" t="s">
        <v>22</v>
      </c>
      <c r="N127" s="3" t="s">
        <v>275</v>
      </c>
      <c r="O127" s="3"/>
      <c r="P127" s="5">
        <v>785</v>
      </c>
    </row>
    <row r="128" spans="1:16" s="13" customFormat="1">
      <c r="A128" s="14">
        <v>127</v>
      </c>
      <c r="B128" s="3" t="s">
        <v>278</v>
      </c>
      <c r="C128" s="3" t="s">
        <v>279</v>
      </c>
      <c r="D128" s="4" t="s">
        <v>280</v>
      </c>
      <c r="E128" s="4" t="s">
        <v>281</v>
      </c>
      <c r="F128" s="3" t="s">
        <v>282</v>
      </c>
      <c r="G128" s="11">
        <v>2009</v>
      </c>
      <c r="H128" s="7" t="s">
        <v>276</v>
      </c>
      <c r="I128" s="3" t="s">
        <v>177</v>
      </c>
      <c r="J128" s="8" t="s">
        <v>277</v>
      </c>
      <c r="K128" s="3" t="str">
        <f>"1941-6318"</f>
        <v>1941-6318</v>
      </c>
      <c r="L128" s="3" t="str">
        <f>"1941-6326"</f>
        <v>1941-6326</v>
      </c>
      <c r="M128" s="3" t="s">
        <v>22</v>
      </c>
      <c r="N128" s="3" t="s">
        <v>283</v>
      </c>
      <c r="O128" s="3" t="s">
        <v>87</v>
      </c>
      <c r="P128" s="5">
        <v>695</v>
      </c>
    </row>
    <row r="129" spans="1:16" s="13" customFormat="1">
      <c r="A129" s="14">
        <v>128</v>
      </c>
      <c r="B129" s="3" t="s">
        <v>284</v>
      </c>
      <c r="C129" s="3" t="s">
        <v>285</v>
      </c>
      <c r="D129" s="4" t="s">
        <v>286</v>
      </c>
      <c r="E129" s="4" t="s">
        <v>287</v>
      </c>
      <c r="F129" s="3" t="s">
        <v>212</v>
      </c>
      <c r="G129" s="11">
        <v>2009</v>
      </c>
      <c r="H129" s="3" t="s">
        <v>115</v>
      </c>
      <c r="I129" s="3" t="s">
        <v>56</v>
      </c>
      <c r="J129" s="3" t="s">
        <v>255</v>
      </c>
      <c r="K129" s="3" t="str">
        <f>"1935-5688"</f>
        <v>1935-5688</v>
      </c>
      <c r="L129" s="3" t="str">
        <f>"1935-5696"</f>
        <v>1935-5696</v>
      </c>
      <c r="M129" s="3" t="s">
        <v>22</v>
      </c>
      <c r="N129" s="3" t="s">
        <v>288</v>
      </c>
      <c r="O129" s="3"/>
      <c r="P129" s="5">
        <v>940</v>
      </c>
    </row>
    <row r="130" spans="1:16" s="13" customFormat="1">
      <c r="A130" s="14">
        <v>129</v>
      </c>
      <c r="B130" s="3" t="s">
        <v>290</v>
      </c>
      <c r="C130" s="3" t="s">
        <v>291</v>
      </c>
      <c r="D130" s="4" t="s">
        <v>292</v>
      </c>
      <c r="E130" s="4" t="s">
        <v>293</v>
      </c>
      <c r="F130" s="3" t="s">
        <v>294</v>
      </c>
      <c r="G130" s="11">
        <v>2009</v>
      </c>
      <c r="H130" s="9" t="s">
        <v>176</v>
      </c>
      <c r="I130" s="3" t="s">
        <v>177</v>
      </c>
      <c r="J130" s="8" t="s">
        <v>289</v>
      </c>
      <c r="K130" s="3" t="str">
        <f>"1938-0216"</f>
        <v>1938-0216</v>
      </c>
      <c r="L130" s="3" t="str">
        <f>"1938-0224"</f>
        <v>1938-0224</v>
      </c>
      <c r="M130" s="3" t="s">
        <v>22</v>
      </c>
      <c r="N130" s="3" t="s">
        <v>295</v>
      </c>
      <c r="O130" s="3" t="s">
        <v>87</v>
      </c>
      <c r="P130" s="5">
        <v>695</v>
      </c>
    </row>
    <row r="131" spans="1:16" s="13" customFormat="1">
      <c r="A131" s="14">
        <v>130</v>
      </c>
      <c r="B131" s="3" t="s">
        <v>298</v>
      </c>
      <c r="C131" s="3" t="s">
        <v>299</v>
      </c>
      <c r="D131" s="4" t="s">
        <v>300</v>
      </c>
      <c r="E131" s="4" t="s">
        <v>301</v>
      </c>
      <c r="F131" s="3" t="s">
        <v>302</v>
      </c>
      <c r="G131" s="11">
        <v>2009</v>
      </c>
      <c r="H131" s="3" t="s">
        <v>296</v>
      </c>
      <c r="I131" s="3" t="s">
        <v>42</v>
      </c>
      <c r="J131" s="3" t="s">
        <v>297</v>
      </c>
      <c r="K131" s="3" t="str">
        <f>"1938-0259"</f>
        <v>1938-0259</v>
      </c>
      <c r="L131" s="3" t="str">
        <f>"1938-0267"</f>
        <v>1938-0267</v>
      </c>
      <c r="M131" s="3" t="s">
        <v>22</v>
      </c>
      <c r="N131" s="3" t="s">
        <v>303</v>
      </c>
      <c r="O131" s="3"/>
      <c r="P131" s="5">
        <v>765</v>
      </c>
    </row>
    <row r="132" spans="1:16" s="13" customFormat="1">
      <c r="A132" s="14">
        <v>131</v>
      </c>
      <c r="B132" s="3" t="s">
        <v>305</v>
      </c>
      <c r="C132" s="3" t="s">
        <v>306</v>
      </c>
      <c r="D132" s="6" t="s">
        <v>307</v>
      </c>
      <c r="E132" s="4" t="s">
        <v>308</v>
      </c>
      <c r="F132" s="3" t="s">
        <v>309</v>
      </c>
      <c r="G132" s="11">
        <v>2009</v>
      </c>
      <c r="H132" s="3" t="s">
        <v>101</v>
      </c>
      <c r="I132" s="3" t="s">
        <v>25</v>
      </c>
      <c r="J132" s="3" t="s">
        <v>304</v>
      </c>
      <c r="K132" s="3" t="str">
        <f>"1937-965X"</f>
        <v>1937-965X</v>
      </c>
      <c r="L132" s="3" t="str">
        <f>"1937-9668"</f>
        <v>1937-9668</v>
      </c>
      <c r="M132" s="3" t="s">
        <v>22</v>
      </c>
      <c r="N132" s="3" t="s">
        <v>310</v>
      </c>
      <c r="O132" s="3"/>
      <c r="P132" s="5">
        <v>940</v>
      </c>
    </row>
    <row r="133" spans="1:16" s="13" customFormat="1">
      <c r="A133" s="14">
        <v>132</v>
      </c>
      <c r="B133" s="3" t="s">
        <v>312</v>
      </c>
      <c r="C133" s="3" t="s">
        <v>313</v>
      </c>
      <c r="D133" s="4" t="s">
        <v>314</v>
      </c>
      <c r="E133" s="4" t="s">
        <v>315</v>
      </c>
      <c r="F133" s="3" t="s">
        <v>316</v>
      </c>
      <c r="G133" s="11">
        <v>2009</v>
      </c>
      <c r="H133" s="3" t="s">
        <v>41</v>
      </c>
      <c r="I133" s="3" t="s">
        <v>42</v>
      </c>
      <c r="J133" s="3" t="s">
        <v>311</v>
      </c>
      <c r="K133" s="3" t="str">
        <f>"1937-9633"</f>
        <v>1937-9633</v>
      </c>
      <c r="L133" s="3" t="str">
        <f>"1937-9641"</f>
        <v>1937-9641</v>
      </c>
      <c r="M133" s="3" t="s">
        <v>131</v>
      </c>
      <c r="N133" s="3" t="s">
        <v>317</v>
      </c>
      <c r="O133" s="3"/>
      <c r="P133" s="5">
        <v>765</v>
      </c>
    </row>
    <row r="134" spans="1:16">
      <c r="A134" s="14">
        <v>133</v>
      </c>
      <c r="B134" s="3" t="s">
        <v>320</v>
      </c>
      <c r="C134" s="3" t="s">
        <v>321</v>
      </c>
      <c r="D134" s="4" t="s">
        <v>322</v>
      </c>
      <c r="E134" s="4" t="s">
        <v>323</v>
      </c>
      <c r="F134" s="3" t="s">
        <v>324</v>
      </c>
      <c r="G134" s="11">
        <v>2009</v>
      </c>
      <c r="H134" s="3" t="s">
        <v>318</v>
      </c>
      <c r="I134" s="3" t="s">
        <v>25</v>
      </c>
      <c r="J134" s="3" t="s">
        <v>319</v>
      </c>
      <c r="K134" s="3" t="str">
        <f>"1941-6253"</f>
        <v>1941-6253</v>
      </c>
      <c r="L134" s="3" t="str">
        <f>"1941-6261"</f>
        <v>1941-6261</v>
      </c>
      <c r="M134" s="3" t="s">
        <v>22</v>
      </c>
      <c r="N134" s="3" t="s">
        <v>325</v>
      </c>
      <c r="O134" s="3"/>
      <c r="P134" s="5">
        <v>765</v>
      </c>
    </row>
    <row r="135" spans="1:16" s="13" customFormat="1">
      <c r="A135" s="14">
        <v>134</v>
      </c>
      <c r="B135" s="3" t="s">
        <v>327</v>
      </c>
      <c r="C135" s="3" t="s">
        <v>328</v>
      </c>
      <c r="D135" s="6" t="s">
        <v>329</v>
      </c>
      <c r="E135" s="4" t="s">
        <v>330</v>
      </c>
      <c r="F135" s="3" t="s">
        <v>331</v>
      </c>
      <c r="G135" s="11">
        <v>2009</v>
      </c>
      <c r="H135" s="3" t="s">
        <v>140</v>
      </c>
      <c r="I135" s="3" t="s">
        <v>42</v>
      </c>
      <c r="J135" s="3" t="s">
        <v>326</v>
      </c>
      <c r="K135" s="3" t="str">
        <f>"1943-0744"</f>
        <v>1943-0744</v>
      </c>
      <c r="L135" s="3" t="str">
        <f>"1943-0752"</f>
        <v>1943-0752</v>
      </c>
      <c r="M135" s="3" t="s">
        <v>22</v>
      </c>
      <c r="N135" s="3" t="s">
        <v>332</v>
      </c>
      <c r="O135" s="3"/>
      <c r="P135" s="5">
        <v>765</v>
      </c>
    </row>
    <row r="136" spans="1:16">
      <c r="A136" s="14">
        <v>135</v>
      </c>
      <c r="B136" s="3" t="s">
        <v>333</v>
      </c>
      <c r="C136" s="3" t="s">
        <v>334</v>
      </c>
      <c r="D136" s="4" t="s">
        <v>335</v>
      </c>
      <c r="E136" s="4" t="s">
        <v>336</v>
      </c>
      <c r="F136" s="3" t="s">
        <v>337</v>
      </c>
      <c r="G136" s="11">
        <v>2009</v>
      </c>
      <c r="H136" s="3" t="s">
        <v>140</v>
      </c>
      <c r="I136" s="3" t="s">
        <v>42</v>
      </c>
      <c r="J136" s="3" t="s">
        <v>140</v>
      </c>
      <c r="K136" s="3" t="str">
        <f>"1941-6237"</f>
        <v>1941-6237</v>
      </c>
      <c r="L136" s="3" t="str">
        <f>"1941-6245"</f>
        <v>1941-6245</v>
      </c>
      <c r="M136" s="3" t="s">
        <v>131</v>
      </c>
      <c r="N136" s="3" t="s">
        <v>338</v>
      </c>
      <c r="O136" s="3"/>
      <c r="P136" s="5">
        <v>765</v>
      </c>
    </row>
    <row r="137" spans="1:16">
      <c r="A137" s="14">
        <v>136</v>
      </c>
      <c r="B137" s="3" t="s">
        <v>341</v>
      </c>
      <c r="C137" s="3" t="s">
        <v>342</v>
      </c>
      <c r="D137" s="4" t="s">
        <v>343</v>
      </c>
      <c r="E137" s="4" t="s">
        <v>344</v>
      </c>
      <c r="F137" s="3" t="s">
        <v>345</v>
      </c>
      <c r="G137" s="11">
        <v>2009</v>
      </c>
      <c r="H137" s="3" t="s">
        <v>339</v>
      </c>
      <c r="I137" s="3" t="s">
        <v>155</v>
      </c>
      <c r="J137" s="3" t="s">
        <v>340</v>
      </c>
      <c r="K137" s="3" t="str">
        <f>"1937-9390"</f>
        <v>1937-9390</v>
      </c>
      <c r="L137" s="3" t="str">
        <f>"1937-9420"</f>
        <v>1937-9420</v>
      </c>
      <c r="M137" s="3" t="s">
        <v>22</v>
      </c>
      <c r="N137" s="3" t="s">
        <v>346</v>
      </c>
      <c r="O137" s="3"/>
      <c r="P137" s="5">
        <v>765</v>
      </c>
    </row>
    <row r="138" spans="1:16">
      <c r="A138" s="14">
        <v>137</v>
      </c>
      <c r="B138" s="3" t="s">
        <v>348</v>
      </c>
      <c r="C138" s="3" t="s">
        <v>349</v>
      </c>
      <c r="D138" s="4" t="s">
        <v>350</v>
      </c>
      <c r="E138" s="4" t="s">
        <v>351</v>
      </c>
      <c r="F138" s="3" t="s">
        <v>352</v>
      </c>
      <c r="G138" s="11">
        <v>2009</v>
      </c>
      <c r="H138" s="3" t="s">
        <v>94</v>
      </c>
      <c r="I138" s="3" t="s">
        <v>16</v>
      </c>
      <c r="J138" s="3" t="s">
        <v>347</v>
      </c>
      <c r="K138" s="3" t="str">
        <f>"1941-6296"</f>
        <v>1941-6296</v>
      </c>
      <c r="L138" s="3" t="str">
        <f>"1941-630X"</f>
        <v>1941-630X</v>
      </c>
      <c r="M138" s="3" t="s">
        <v>22</v>
      </c>
      <c r="N138" s="3" t="s">
        <v>353</v>
      </c>
      <c r="O138" s="3"/>
      <c r="P138" s="5">
        <v>765</v>
      </c>
    </row>
    <row r="139" spans="1:16">
      <c r="A139" s="14">
        <v>138</v>
      </c>
      <c r="B139" s="3" t="s">
        <v>355</v>
      </c>
      <c r="C139" s="3" t="s">
        <v>356</v>
      </c>
      <c r="D139" s="4" t="s">
        <v>357</v>
      </c>
      <c r="E139" s="4" t="s">
        <v>358</v>
      </c>
      <c r="F139" s="3" t="s">
        <v>359</v>
      </c>
      <c r="G139" s="11">
        <v>2009</v>
      </c>
      <c r="H139" s="3" t="s">
        <v>24</v>
      </c>
      <c r="I139" s="3" t="s">
        <v>124</v>
      </c>
      <c r="J139" s="3" t="s">
        <v>354</v>
      </c>
      <c r="K139" s="3" t="str">
        <f>"1942-9010"</f>
        <v>1942-9010</v>
      </c>
      <c r="L139" s="3" t="str">
        <f>"1942-9029"</f>
        <v>1942-9029</v>
      </c>
      <c r="M139" s="3" t="s">
        <v>22</v>
      </c>
      <c r="N139" s="3" t="s">
        <v>360</v>
      </c>
      <c r="O139" s="3"/>
      <c r="P139" s="5">
        <v>755</v>
      </c>
    </row>
    <row r="140" spans="1:16">
      <c r="A140" s="14">
        <v>139</v>
      </c>
      <c r="B140" s="3" t="s">
        <v>362</v>
      </c>
      <c r="C140" s="3" t="s">
        <v>363</v>
      </c>
      <c r="D140" s="4" t="s">
        <v>364</v>
      </c>
      <c r="E140" s="4" t="s">
        <v>365</v>
      </c>
      <c r="F140" s="3" t="s">
        <v>366</v>
      </c>
      <c r="G140" s="11">
        <v>2009</v>
      </c>
      <c r="H140" s="3" t="s">
        <v>361</v>
      </c>
      <c r="I140" s="3" t="s">
        <v>124</v>
      </c>
      <c r="J140" s="3" t="s">
        <v>125</v>
      </c>
      <c r="K140" s="3" t="str">
        <f>"1941-8663"</f>
        <v>1941-8663</v>
      </c>
      <c r="L140" s="3" t="str">
        <f>"1941-8671"</f>
        <v>1941-8671</v>
      </c>
      <c r="M140" s="3" t="s">
        <v>22</v>
      </c>
      <c r="N140" s="3" t="s">
        <v>367</v>
      </c>
      <c r="O140" s="3"/>
      <c r="P140" s="5">
        <v>765</v>
      </c>
    </row>
    <row r="141" spans="1:16" s="13" customFormat="1">
      <c r="A141" s="14">
        <v>140</v>
      </c>
      <c r="B141" s="3" t="s">
        <v>370</v>
      </c>
      <c r="C141" s="3" t="s">
        <v>371</v>
      </c>
      <c r="D141" s="4" t="s">
        <v>372</v>
      </c>
      <c r="E141" s="4" t="s">
        <v>373</v>
      </c>
      <c r="F141" s="3" t="s">
        <v>374</v>
      </c>
      <c r="G141" s="11">
        <v>2009</v>
      </c>
      <c r="H141" s="3" t="s">
        <v>368</v>
      </c>
      <c r="I141" s="3" t="s">
        <v>42</v>
      </c>
      <c r="J141" s="3" t="s">
        <v>369</v>
      </c>
      <c r="K141" s="3" t="str">
        <f>"1942-3926"</f>
        <v>1942-3926</v>
      </c>
      <c r="L141" s="3" t="str">
        <f>"1942-3934"</f>
        <v>1942-3934</v>
      </c>
      <c r="M141" s="3" t="s">
        <v>22</v>
      </c>
      <c r="N141" s="3" t="s">
        <v>375</v>
      </c>
      <c r="O141" s="3"/>
      <c r="P141" s="5">
        <v>765</v>
      </c>
    </row>
    <row r="142" spans="1:16" s="13" customFormat="1">
      <c r="A142" s="14">
        <v>141</v>
      </c>
      <c r="B142" s="3" t="s">
        <v>377</v>
      </c>
      <c r="C142" s="3" t="s">
        <v>378</v>
      </c>
      <c r="D142" s="4" t="s">
        <v>379</v>
      </c>
      <c r="E142" s="4" t="s">
        <v>380</v>
      </c>
      <c r="F142" s="3" t="s">
        <v>196</v>
      </c>
      <c r="G142" s="11">
        <v>2009</v>
      </c>
      <c r="H142" s="3" t="s">
        <v>140</v>
      </c>
      <c r="I142" s="3" t="s">
        <v>42</v>
      </c>
      <c r="J142" s="3" t="s">
        <v>376</v>
      </c>
      <c r="K142" s="3" t="str">
        <f>"1942-9045"</f>
        <v>1942-9045</v>
      </c>
      <c r="L142" s="3" t="str">
        <f>"1942-9037"</f>
        <v>1942-9037</v>
      </c>
      <c r="M142" s="3" t="s">
        <v>22</v>
      </c>
      <c r="N142" s="3" t="s">
        <v>381</v>
      </c>
      <c r="O142" s="3"/>
      <c r="P142" s="5">
        <v>765</v>
      </c>
    </row>
    <row r="143" spans="1:16" s="13" customFormat="1">
      <c r="A143" s="14">
        <v>142</v>
      </c>
      <c r="B143" s="3" t="s">
        <v>384</v>
      </c>
      <c r="C143" s="3" t="s">
        <v>385</v>
      </c>
      <c r="D143" s="4" t="s">
        <v>386</v>
      </c>
      <c r="E143" s="4" t="s">
        <v>387</v>
      </c>
      <c r="F143" s="3" t="s">
        <v>388</v>
      </c>
      <c r="G143" s="11">
        <v>2009</v>
      </c>
      <c r="H143" s="3" t="s">
        <v>382</v>
      </c>
      <c r="I143" s="3" t="s">
        <v>124</v>
      </c>
      <c r="J143" s="3" t="s">
        <v>383</v>
      </c>
      <c r="K143" s="3" t="str">
        <f>"1942-3888"</f>
        <v>1942-3888</v>
      </c>
      <c r="L143" s="3" t="str">
        <f>"1942-3896"</f>
        <v>1942-3896</v>
      </c>
      <c r="M143" s="3" t="s">
        <v>22</v>
      </c>
      <c r="N143" s="3" t="s">
        <v>389</v>
      </c>
      <c r="O143" s="3"/>
      <c r="P143" s="5">
        <v>765</v>
      </c>
    </row>
    <row r="144" spans="1:16" s="13" customFormat="1">
      <c r="A144" s="14">
        <v>143</v>
      </c>
      <c r="B144" s="3" t="s">
        <v>390</v>
      </c>
      <c r="C144" s="3" t="s">
        <v>391</v>
      </c>
      <c r="D144" s="4" t="s">
        <v>392</v>
      </c>
      <c r="E144" s="4" t="s">
        <v>393</v>
      </c>
      <c r="F144" s="3" t="s">
        <v>394</v>
      </c>
      <c r="G144" s="11">
        <v>2009</v>
      </c>
      <c r="H144" s="3" t="s">
        <v>101</v>
      </c>
      <c r="I144" s="3" t="s">
        <v>25</v>
      </c>
      <c r="J144" s="3" t="s">
        <v>101</v>
      </c>
      <c r="K144" s="3" t="str">
        <f>"1942-390X"</f>
        <v>1942-390X</v>
      </c>
      <c r="L144" s="3" t="str">
        <f>"1942-3918"</f>
        <v>1942-3918</v>
      </c>
      <c r="M144" s="3" t="s">
        <v>22</v>
      </c>
      <c r="N144" s="3" t="s">
        <v>395</v>
      </c>
      <c r="O144" s="3"/>
      <c r="P144" s="5">
        <v>835</v>
      </c>
    </row>
    <row r="145" spans="1:16" s="13" customFormat="1">
      <c r="A145" s="14">
        <v>144</v>
      </c>
      <c r="B145" s="3" t="s">
        <v>208</v>
      </c>
      <c r="C145" s="3" t="s">
        <v>209</v>
      </c>
      <c r="D145" s="4" t="s">
        <v>210</v>
      </c>
      <c r="E145" s="4" t="s">
        <v>211</v>
      </c>
      <c r="F145" s="3" t="s">
        <v>212</v>
      </c>
      <c r="G145" s="11">
        <v>2008</v>
      </c>
      <c r="H145" s="3" t="s">
        <v>115</v>
      </c>
      <c r="I145" s="3" t="s">
        <v>56</v>
      </c>
      <c r="J145" s="3" t="s">
        <v>207</v>
      </c>
      <c r="K145" s="3" t="str">
        <f>"1935-5726"</f>
        <v>1935-5726</v>
      </c>
      <c r="L145" s="3" t="str">
        <f>"1935-5734"</f>
        <v>1935-5734</v>
      </c>
      <c r="M145" s="3" t="s">
        <v>22</v>
      </c>
      <c r="N145" s="3" t="s">
        <v>213</v>
      </c>
      <c r="O145" s="3"/>
      <c r="P145" s="5">
        <v>730</v>
      </c>
    </row>
    <row r="146" spans="1:16" s="13" customFormat="1">
      <c r="A146" s="14">
        <v>145</v>
      </c>
      <c r="B146" s="3" t="s">
        <v>214</v>
      </c>
      <c r="C146" s="3" t="s">
        <v>215</v>
      </c>
      <c r="D146" s="4" t="s">
        <v>216</v>
      </c>
      <c r="E146" s="4" t="s">
        <v>217</v>
      </c>
      <c r="F146" s="3" t="s">
        <v>218</v>
      </c>
      <c r="G146" s="11">
        <v>2008</v>
      </c>
      <c r="H146" s="3" t="s">
        <v>94</v>
      </c>
      <c r="I146" s="3" t="s">
        <v>16</v>
      </c>
      <c r="J146" s="3" t="s">
        <v>94</v>
      </c>
      <c r="K146" s="3" t="str">
        <f>"1935-570X"</f>
        <v>1935-570X</v>
      </c>
      <c r="L146" s="3" t="str">
        <f>"1935-5718"</f>
        <v>1935-5718</v>
      </c>
      <c r="M146" s="3" t="s">
        <v>131</v>
      </c>
      <c r="N146" s="3" t="s">
        <v>219</v>
      </c>
      <c r="O146" s="3"/>
      <c r="P146" s="5">
        <v>730</v>
      </c>
    </row>
    <row r="147" spans="1:16" s="13" customFormat="1">
      <c r="A147" s="14">
        <v>146</v>
      </c>
      <c r="B147" s="3" t="s">
        <v>220</v>
      </c>
      <c r="C147" s="3" t="s">
        <v>221</v>
      </c>
      <c r="D147" s="4" t="s">
        <v>222</v>
      </c>
      <c r="E147" s="4" t="s">
        <v>223</v>
      </c>
      <c r="F147" s="3" t="s">
        <v>224</v>
      </c>
      <c r="G147" s="11">
        <v>2008</v>
      </c>
      <c r="H147" s="3" t="s">
        <v>15</v>
      </c>
      <c r="I147" s="3" t="s">
        <v>42</v>
      </c>
      <c r="J147" s="3" t="s">
        <v>15</v>
      </c>
      <c r="K147" s="3" t="str">
        <f>"1938-7857"</f>
        <v>1938-7857</v>
      </c>
      <c r="L147" s="3" t="str">
        <f>"1938-7865"</f>
        <v>1938-7865</v>
      </c>
      <c r="M147" s="3" t="s">
        <v>22</v>
      </c>
      <c r="N147" s="3" t="s">
        <v>225</v>
      </c>
      <c r="O147" s="3"/>
      <c r="P147" s="5">
        <v>765</v>
      </c>
    </row>
    <row r="148" spans="1:16" s="13" customFormat="1">
      <c r="A148" s="14">
        <v>147</v>
      </c>
      <c r="B148" s="3" t="s">
        <v>192</v>
      </c>
      <c r="C148" s="3" t="s">
        <v>193</v>
      </c>
      <c r="D148" s="4" t="s">
        <v>194</v>
      </c>
      <c r="E148" s="4" t="s">
        <v>195</v>
      </c>
      <c r="F148" s="3" t="s">
        <v>196</v>
      </c>
      <c r="G148" s="11">
        <v>2007</v>
      </c>
      <c r="H148" s="3" t="s">
        <v>191</v>
      </c>
      <c r="I148" s="3" t="s">
        <v>42</v>
      </c>
      <c r="J148" s="3" t="s">
        <v>191</v>
      </c>
      <c r="K148" s="3" t="str">
        <f>"1557-3958"</f>
        <v>1557-3958</v>
      </c>
      <c r="L148" s="3" t="str">
        <f>"1557-3966"</f>
        <v>1557-3966</v>
      </c>
      <c r="M148" s="3" t="s">
        <v>22</v>
      </c>
      <c r="N148" s="3" t="s">
        <v>197</v>
      </c>
      <c r="O148" s="3"/>
      <c r="P148" s="5">
        <v>730</v>
      </c>
    </row>
    <row r="149" spans="1:16" s="13" customFormat="1">
      <c r="A149" s="14">
        <v>148</v>
      </c>
      <c r="B149" s="3" t="s">
        <v>201</v>
      </c>
      <c r="C149" s="3" t="s">
        <v>202</v>
      </c>
      <c r="D149" s="4" t="s">
        <v>203</v>
      </c>
      <c r="E149" s="4" t="s">
        <v>204</v>
      </c>
      <c r="F149" s="3" t="s">
        <v>205</v>
      </c>
      <c r="G149" s="11">
        <v>2007</v>
      </c>
      <c r="H149" s="3" t="s">
        <v>198</v>
      </c>
      <c r="I149" s="3" t="s">
        <v>199</v>
      </c>
      <c r="J149" s="3" t="s">
        <v>200</v>
      </c>
      <c r="K149" s="3" t="str">
        <f>"1930-1650"</f>
        <v>1930-1650</v>
      </c>
      <c r="L149" s="3" t="str">
        <f>"1930-1669"</f>
        <v>1930-1669</v>
      </c>
      <c r="M149" s="3" t="s">
        <v>22</v>
      </c>
      <c r="N149" s="3" t="s">
        <v>206</v>
      </c>
      <c r="O149" s="3"/>
      <c r="P149" s="5">
        <v>765</v>
      </c>
    </row>
    <row r="150" spans="1:16" s="13" customFormat="1">
      <c r="A150" s="14">
        <v>149</v>
      </c>
      <c r="B150" s="3" t="s">
        <v>170</v>
      </c>
      <c r="C150" s="3" t="s">
        <v>171</v>
      </c>
      <c r="D150" s="4" t="s">
        <v>172</v>
      </c>
      <c r="E150" s="4" t="s">
        <v>173</v>
      </c>
      <c r="F150" s="3" t="s">
        <v>174</v>
      </c>
      <c r="G150" s="11">
        <v>2006</v>
      </c>
      <c r="H150" s="3" t="s">
        <v>72</v>
      </c>
      <c r="I150" s="3" t="s">
        <v>42</v>
      </c>
      <c r="J150" s="3" t="s">
        <v>169</v>
      </c>
      <c r="K150" s="3" t="str">
        <f>"1554-1045"</f>
        <v>1554-1045</v>
      </c>
      <c r="L150" s="3" t="str">
        <f>"1554-1053"</f>
        <v>1554-1053</v>
      </c>
      <c r="M150" s="3" t="s">
        <v>22</v>
      </c>
      <c r="N150" s="3" t="s">
        <v>175</v>
      </c>
      <c r="O150" s="3"/>
      <c r="P150" s="5">
        <v>765</v>
      </c>
    </row>
    <row r="151" spans="1:16" s="13" customFormat="1">
      <c r="A151" s="14">
        <v>150</v>
      </c>
      <c r="B151" s="3" t="s">
        <v>178</v>
      </c>
      <c r="C151" s="3" t="s">
        <v>179</v>
      </c>
      <c r="D151" s="4" t="s">
        <v>180</v>
      </c>
      <c r="E151" s="4" t="s">
        <v>181</v>
      </c>
      <c r="F151" s="3" t="s">
        <v>182</v>
      </c>
      <c r="G151" s="11">
        <v>2006</v>
      </c>
      <c r="H151" s="3" t="s">
        <v>176</v>
      </c>
      <c r="I151" s="3" t="s">
        <v>177</v>
      </c>
      <c r="J151" s="3" t="s">
        <v>176</v>
      </c>
      <c r="K151" s="3" t="str">
        <f>"1555-3396"</f>
        <v>1555-3396</v>
      </c>
      <c r="L151" s="3" t="str">
        <f>"1555-340X"</f>
        <v>1555-340X</v>
      </c>
      <c r="M151" s="3" t="s">
        <v>22</v>
      </c>
      <c r="N151" s="3" t="s">
        <v>183</v>
      </c>
      <c r="O151" s="3"/>
      <c r="P151" s="5">
        <v>785</v>
      </c>
    </row>
    <row r="152" spans="1:16" s="13" customFormat="1">
      <c r="A152" s="14">
        <v>151</v>
      </c>
      <c r="B152" s="3" t="s">
        <v>185</v>
      </c>
      <c r="C152" s="3" t="s">
        <v>186</v>
      </c>
      <c r="D152" s="4" t="s">
        <v>187</v>
      </c>
      <c r="E152" s="4" t="s">
        <v>188</v>
      </c>
      <c r="F152" s="3" t="s">
        <v>189</v>
      </c>
      <c r="G152" s="11">
        <v>2006</v>
      </c>
      <c r="H152" s="3" t="s">
        <v>63</v>
      </c>
      <c r="I152" s="3" t="s">
        <v>64</v>
      </c>
      <c r="J152" s="3" t="s">
        <v>184</v>
      </c>
      <c r="K152" s="3" t="str">
        <f>"1548-1093"</f>
        <v>1548-1093</v>
      </c>
      <c r="L152" s="3" t="str">
        <f>"1548-1107"</f>
        <v>1548-1107</v>
      </c>
      <c r="M152" s="3" t="s">
        <v>22</v>
      </c>
      <c r="N152" s="3" t="s">
        <v>190</v>
      </c>
      <c r="O152" s="3"/>
      <c r="P152" s="5">
        <v>730</v>
      </c>
    </row>
    <row r="153" spans="1:16" s="13" customFormat="1">
      <c r="A153" s="14">
        <v>152</v>
      </c>
      <c r="B153" s="3" t="s">
        <v>88</v>
      </c>
      <c r="C153" s="3" t="s">
        <v>89</v>
      </c>
      <c r="D153" s="4" t="s">
        <v>90</v>
      </c>
      <c r="E153" s="4" t="s">
        <v>91</v>
      </c>
      <c r="F153" s="3" t="s">
        <v>92</v>
      </c>
      <c r="G153" s="11">
        <v>2005</v>
      </c>
      <c r="H153" s="3" t="s">
        <v>63</v>
      </c>
      <c r="I153" s="3" t="s">
        <v>64</v>
      </c>
      <c r="J153" s="3" t="s">
        <v>65</v>
      </c>
      <c r="K153" s="3" t="str">
        <f>"1550-1876"</f>
        <v>1550-1876</v>
      </c>
      <c r="L153" s="3" t="str">
        <f>"1550-1337"</f>
        <v>1550-1337</v>
      </c>
      <c r="M153" s="3" t="s">
        <v>22</v>
      </c>
      <c r="N153" s="3" t="s">
        <v>93</v>
      </c>
      <c r="O153" s="3"/>
      <c r="P153" s="5">
        <v>730</v>
      </c>
    </row>
    <row r="154" spans="1:16">
      <c r="A154" s="14">
        <v>153</v>
      </c>
      <c r="B154" s="3" t="s">
        <v>95</v>
      </c>
      <c r="C154" s="3" t="s">
        <v>96</v>
      </c>
      <c r="D154" s="4" t="s">
        <v>97</v>
      </c>
      <c r="E154" s="4" t="s">
        <v>98</v>
      </c>
      <c r="F154" s="3" t="s">
        <v>99</v>
      </c>
      <c r="G154" s="11">
        <v>2005</v>
      </c>
      <c r="H154" s="3" t="s">
        <v>94</v>
      </c>
      <c r="I154" s="3" t="s">
        <v>16</v>
      </c>
      <c r="J154" s="3" t="s">
        <v>94</v>
      </c>
      <c r="K154" s="3" t="str">
        <f>"1548-0666"</f>
        <v>1548-0666</v>
      </c>
      <c r="L154" s="3" t="str">
        <f>"1548-0658"</f>
        <v>1548-0658</v>
      </c>
      <c r="M154" s="3" t="s">
        <v>22</v>
      </c>
      <c r="N154" s="3" t="s">
        <v>100</v>
      </c>
      <c r="O154" s="3"/>
      <c r="P154" s="5">
        <v>730</v>
      </c>
    </row>
    <row r="155" spans="1:16">
      <c r="A155" s="14">
        <v>154</v>
      </c>
      <c r="B155" s="3" t="s">
        <v>102</v>
      </c>
      <c r="C155" s="3" t="s">
        <v>103</v>
      </c>
      <c r="D155" s="4" t="s">
        <v>104</v>
      </c>
      <c r="E155" s="4" t="s">
        <v>105</v>
      </c>
      <c r="F155" s="3" t="s">
        <v>106</v>
      </c>
      <c r="G155" s="11">
        <v>2005</v>
      </c>
      <c r="H155" s="3" t="s">
        <v>101</v>
      </c>
      <c r="I155" s="3" t="s">
        <v>25</v>
      </c>
      <c r="J155" s="3" t="s">
        <v>101</v>
      </c>
      <c r="K155" s="3" t="str">
        <f>"1548-3908"</f>
        <v>1548-3908</v>
      </c>
      <c r="L155" s="3" t="str">
        <f>"1548-3916"</f>
        <v>1548-3916</v>
      </c>
      <c r="M155" s="3" t="s">
        <v>22</v>
      </c>
      <c r="N155" s="3" t="s">
        <v>107</v>
      </c>
      <c r="O155" s="3"/>
      <c r="P155" s="5">
        <v>835</v>
      </c>
    </row>
    <row r="156" spans="1:16">
      <c r="A156" s="14">
        <v>155</v>
      </c>
      <c r="B156" s="3" t="s">
        <v>109</v>
      </c>
      <c r="C156" s="3" t="s">
        <v>110</v>
      </c>
      <c r="D156" s="4" t="s">
        <v>111</v>
      </c>
      <c r="E156" s="4" t="s">
        <v>112</v>
      </c>
      <c r="F156" s="3" t="s">
        <v>113</v>
      </c>
      <c r="G156" s="11">
        <v>2005</v>
      </c>
      <c r="H156" s="3" t="s">
        <v>33</v>
      </c>
      <c r="I156" s="3" t="s">
        <v>16</v>
      </c>
      <c r="J156" s="3" t="s">
        <v>108</v>
      </c>
      <c r="K156" s="3" t="str">
        <f>"1548-3924"</f>
        <v>1548-3924</v>
      </c>
      <c r="L156" s="3" t="str">
        <f>"1548-3932"</f>
        <v>1548-3932</v>
      </c>
      <c r="M156" s="3" t="s">
        <v>22</v>
      </c>
      <c r="N156" s="3" t="s">
        <v>114</v>
      </c>
      <c r="O156" s="3"/>
      <c r="P156" s="5">
        <v>730</v>
      </c>
    </row>
    <row r="157" spans="1:16" s="13" customFormat="1">
      <c r="A157" s="14">
        <v>156</v>
      </c>
      <c r="B157" s="3" t="s">
        <v>117</v>
      </c>
      <c r="C157" s="3" t="s">
        <v>118</v>
      </c>
      <c r="D157" s="4" t="s">
        <v>119</v>
      </c>
      <c r="E157" s="4" t="s">
        <v>120</v>
      </c>
      <c r="F157" s="3" t="s">
        <v>121</v>
      </c>
      <c r="G157" s="11">
        <v>2005</v>
      </c>
      <c r="H157" s="3" t="s">
        <v>115</v>
      </c>
      <c r="I157" s="3" t="s">
        <v>56</v>
      </c>
      <c r="J157" s="3" t="s">
        <v>116</v>
      </c>
      <c r="K157" s="3" t="str">
        <f>"1548-1115"</f>
        <v>1548-1115</v>
      </c>
      <c r="L157" s="3" t="str">
        <f>"1548-1123"</f>
        <v>1548-1123</v>
      </c>
      <c r="M157" s="3" t="s">
        <v>22</v>
      </c>
      <c r="N157" s="3" t="s">
        <v>122</v>
      </c>
      <c r="O157" s="3"/>
      <c r="P157" s="5">
        <v>730</v>
      </c>
    </row>
    <row r="158" spans="1:16" s="13" customFormat="1">
      <c r="A158" s="14">
        <v>157</v>
      </c>
      <c r="B158" s="3" t="s">
        <v>126</v>
      </c>
      <c r="C158" s="3" t="s">
        <v>127</v>
      </c>
      <c r="D158" s="4" t="s">
        <v>128</v>
      </c>
      <c r="E158" s="4" t="s">
        <v>129</v>
      </c>
      <c r="F158" s="3" t="s">
        <v>130</v>
      </c>
      <c r="G158" s="11">
        <v>2005</v>
      </c>
      <c r="H158" s="3" t="s">
        <v>123</v>
      </c>
      <c r="I158" s="3" t="s">
        <v>124</v>
      </c>
      <c r="J158" s="3" t="s">
        <v>125</v>
      </c>
      <c r="K158" s="3" t="str">
        <f>"1548-0631"</f>
        <v>1548-0631</v>
      </c>
      <c r="L158" s="3" t="str">
        <f>"1548-064X"</f>
        <v>1548-064X</v>
      </c>
      <c r="M158" s="3" t="s">
        <v>131</v>
      </c>
      <c r="N158" s="3" t="s">
        <v>132</v>
      </c>
      <c r="O158" s="3"/>
      <c r="P158" s="5">
        <v>765</v>
      </c>
    </row>
    <row r="159" spans="1:16" s="13" customFormat="1">
      <c r="A159" s="14">
        <v>158</v>
      </c>
      <c r="B159" s="3" t="s">
        <v>134</v>
      </c>
      <c r="C159" s="3" t="s">
        <v>135</v>
      </c>
      <c r="D159" s="4" t="s">
        <v>136</v>
      </c>
      <c r="E159" s="4" t="s">
        <v>137</v>
      </c>
      <c r="F159" s="3" t="s">
        <v>138</v>
      </c>
      <c r="G159" s="11">
        <v>2005</v>
      </c>
      <c r="H159" s="3" t="s">
        <v>133</v>
      </c>
      <c r="I159" s="3" t="s">
        <v>56</v>
      </c>
      <c r="J159" s="3" t="s">
        <v>133</v>
      </c>
      <c r="K159" s="3" t="str">
        <f>"1548-1131"</f>
        <v>1548-1131</v>
      </c>
      <c r="L159" s="3" t="str">
        <f>"1548-114X"</f>
        <v>1548-114X</v>
      </c>
      <c r="M159" s="3" t="s">
        <v>22</v>
      </c>
      <c r="N159" s="3" t="s">
        <v>139</v>
      </c>
      <c r="O159" s="3"/>
      <c r="P159" s="5">
        <v>765</v>
      </c>
    </row>
    <row r="160" spans="1:16" s="13" customFormat="1">
      <c r="A160" s="14">
        <v>159</v>
      </c>
      <c r="B160" s="3" t="s">
        <v>141</v>
      </c>
      <c r="C160" s="3" t="s">
        <v>142</v>
      </c>
      <c r="D160" s="4" t="s">
        <v>143</v>
      </c>
      <c r="E160" s="4" t="s">
        <v>144</v>
      </c>
      <c r="F160" s="3" t="s">
        <v>145</v>
      </c>
      <c r="G160" s="11">
        <v>2005</v>
      </c>
      <c r="H160" s="3" t="s">
        <v>140</v>
      </c>
      <c r="I160" s="3" t="s">
        <v>42</v>
      </c>
      <c r="J160" s="3" t="s">
        <v>140</v>
      </c>
      <c r="K160" s="3" t="str">
        <f>"1548-3657"</f>
        <v>1548-3657</v>
      </c>
      <c r="L160" s="3" t="str">
        <f>"1548-3665"</f>
        <v>1548-3665</v>
      </c>
      <c r="M160" s="3" t="s">
        <v>22</v>
      </c>
      <c r="N160" s="3" t="s">
        <v>146</v>
      </c>
      <c r="O160" s="3"/>
      <c r="P160" s="5">
        <v>835</v>
      </c>
    </row>
    <row r="161" spans="1:16" s="13" customFormat="1">
      <c r="A161" s="14">
        <v>160</v>
      </c>
      <c r="B161" s="3" t="s">
        <v>148</v>
      </c>
      <c r="C161" s="3" t="s">
        <v>149</v>
      </c>
      <c r="D161" s="4" t="s">
        <v>150</v>
      </c>
      <c r="E161" s="4" t="s">
        <v>151</v>
      </c>
      <c r="F161" s="3" t="s">
        <v>152</v>
      </c>
      <c r="G161" s="11">
        <v>2005</v>
      </c>
      <c r="H161" s="3" t="s">
        <v>24</v>
      </c>
      <c r="I161" s="3" t="s">
        <v>124</v>
      </c>
      <c r="J161" s="3" t="s">
        <v>147</v>
      </c>
      <c r="K161" s="3" t="str">
        <f>"1548-3673"</f>
        <v>1548-3673</v>
      </c>
      <c r="L161" s="3" t="str">
        <f>"1548-3681"</f>
        <v>1548-3681</v>
      </c>
      <c r="M161" s="3" t="s">
        <v>22</v>
      </c>
      <c r="N161" s="3" t="s">
        <v>153</v>
      </c>
      <c r="O161" s="3"/>
      <c r="P161" s="5">
        <v>730</v>
      </c>
    </row>
    <row r="162" spans="1:16" s="13" customFormat="1">
      <c r="A162" s="14">
        <v>161</v>
      </c>
      <c r="B162" s="3" t="s">
        <v>156</v>
      </c>
      <c r="C162" s="3" t="s">
        <v>157</v>
      </c>
      <c r="D162" s="4" t="s">
        <v>158</v>
      </c>
      <c r="E162" s="4" t="s">
        <v>159</v>
      </c>
      <c r="F162" s="3" t="s">
        <v>160</v>
      </c>
      <c r="G162" s="11">
        <v>2005</v>
      </c>
      <c r="H162" s="3" t="s">
        <v>154</v>
      </c>
      <c r="I162" s="3" t="s">
        <v>155</v>
      </c>
      <c r="J162" s="3" t="s">
        <v>154</v>
      </c>
      <c r="K162" s="3" t="str">
        <f>"1548-3886"</f>
        <v>1548-3886</v>
      </c>
      <c r="L162" s="3" t="str">
        <f>"1548-3894"</f>
        <v>1548-3894</v>
      </c>
      <c r="M162" s="3" t="s">
        <v>22</v>
      </c>
      <c r="N162" s="3" t="s">
        <v>161</v>
      </c>
      <c r="O162" s="3"/>
      <c r="P162" s="5">
        <v>730</v>
      </c>
    </row>
    <row r="163" spans="1:16" s="13" customFormat="1">
      <c r="A163" s="14">
        <v>162</v>
      </c>
      <c r="B163" s="3" t="s">
        <v>163</v>
      </c>
      <c r="C163" s="3" t="s">
        <v>164</v>
      </c>
      <c r="D163" s="6" t="s">
        <v>165</v>
      </c>
      <c r="E163" s="6" t="s">
        <v>166</v>
      </c>
      <c r="F163" s="3" t="s">
        <v>167</v>
      </c>
      <c r="G163" s="11">
        <v>2005</v>
      </c>
      <c r="H163" s="3" t="s">
        <v>72</v>
      </c>
      <c r="I163" s="3" t="s">
        <v>42</v>
      </c>
      <c r="J163" s="3" t="s">
        <v>162</v>
      </c>
      <c r="K163" s="3" t="str">
        <f>"1552-6283"</f>
        <v>1552-6283</v>
      </c>
      <c r="L163" s="3" t="str">
        <f>"1552-6291"</f>
        <v>1552-6291</v>
      </c>
      <c r="M163" s="3" t="s">
        <v>22</v>
      </c>
      <c r="N163" s="3" t="s">
        <v>168</v>
      </c>
      <c r="O163" s="3"/>
      <c r="P163" s="5">
        <v>730</v>
      </c>
    </row>
    <row r="164" spans="1:16" s="13" customFormat="1">
      <c r="A164" s="14">
        <v>163</v>
      </c>
      <c r="B164" s="3" t="s">
        <v>74</v>
      </c>
      <c r="C164" s="3" t="s">
        <v>75</v>
      </c>
      <c r="D164" s="4" t="s">
        <v>76</v>
      </c>
      <c r="E164" s="4" t="s">
        <v>77</v>
      </c>
      <c r="F164" s="3" t="s">
        <v>78</v>
      </c>
      <c r="G164" s="11">
        <v>2004</v>
      </c>
      <c r="H164" s="3" t="s">
        <v>72</v>
      </c>
      <c r="I164" s="3" t="s">
        <v>42</v>
      </c>
      <c r="J164" s="3" t="s">
        <v>73</v>
      </c>
      <c r="K164" s="3" t="str">
        <f>"1545-7362"</f>
        <v>1545-7362</v>
      </c>
      <c r="L164" s="3" t="str">
        <f>"1546-5004"</f>
        <v>1546-5004</v>
      </c>
      <c r="M164" s="3" t="s">
        <v>22</v>
      </c>
      <c r="N164" s="3" t="s">
        <v>79</v>
      </c>
      <c r="O164" s="3"/>
      <c r="P164" s="5">
        <v>765</v>
      </c>
    </row>
    <row r="165" spans="1:16">
      <c r="A165" s="14">
        <v>164</v>
      </c>
      <c r="B165" s="3" t="s">
        <v>57</v>
      </c>
      <c r="C165" s="3" t="s">
        <v>58</v>
      </c>
      <c r="D165" s="4" t="s">
        <v>59</v>
      </c>
      <c r="E165" s="4" t="s">
        <v>60</v>
      </c>
      <c r="F165" s="3" t="s">
        <v>61</v>
      </c>
      <c r="G165" s="11">
        <v>2003</v>
      </c>
      <c r="H165" s="3" t="s">
        <v>55</v>
      </c>
      <c r="I165" s="3" t="s">
        <v>56</v>
      </c>
      <c r="J165" s="3" t="s">
        <v>55</v>
      </c>
      <c r="K165" s="3" t="str">
        <f>"1539-2937"</f>
        <v>1539-2937</v>
      </c>
      <c r="L165" s="3" t="str">
        <f>"1539-2929"</f>
        <v>1539-2929</v>
      </c>
      <c r="M165" s="3" t="s">
        <v>22</v>
      </c>
      <c r="N165" s="3" t="s">
        <v>62</v>
      </c>
      <c r="O165" s="3"/>
      <c r="P165" s="5">
        <v>730</v>
      </c>
    </row>
    <row r="166" spans="1:16" s="13" customFormat="1">
      <c r="A166" s="14">
        <v>165</v>
      </c>
      <c r="B166" s="3" t="s">
        <v>66</v>
      </c>
      <c r="C166" s="3" t="s">
        <v>67</v>
      </c>
      <c r="D166" s="4" t="s">
        <v>68</v>
      </c>
      <c r="E166" s="4" t="s">
        <v>69</v>
      </c>
      <c r="F166" s="3" t="s">
        <v>70</v>
      </c>
      <c r="G166" s="11">
        <v>2003</v>
      </c>
      <c r="H166" s="3" t="s">
        <v>63</v>
      </c>
      <c r="I166" s="3" t="s">
        <v>64</v>
      </c>
      <c r="J166" s="3" t="s">
        <v>65</v>
      </c>
      <c r="K166" s="3" t="str">
        <f>"1539-3100"</f>
        <v>1539-3100</v>
      </c>
      <c r="L166" s="3" t="str">
        <f>"1539-3119"</f>
        <v>1539-3119</v>
      </c>
      <c r="M166" s="3" t="s">
        <v>22</v>
      </c>
      <c r="N166" s="3" t="s">
        <v>71</v>
      </c>
      <c r="O166" s="3"/>
      <c r="P166" s="5">
        <v>730</v>
      </c>
    </row>
    <row r="167" spans="1:16" s="13" customFormat="1">
      <c r="A167" s="14">
        <v>166</v>
      </c>
      <c r="B167" s="3" t="s">
        <v>49</v>
      </c>
      <c r="C167" s="3" t="s">
        <v>50</v>
      </c>
      <c r="D167" s="4" t="s">
        <v>51</v>
      </c>
      <c r="E167" s="4" t="s">
        <v>52</v>
      </c>
      <c r="F167" s="3" t="s">
        <v>53</v>
      </c>
      <c r="G167" s="11">
        <v>1999</v>
      </c>
      <c r="H167" s="3" t="s">
        <v>15</v>
      </c>
      <c r="I167" s="3" t="s">
        <v>42</v>
      </c>
      <c r="J167" s="3" t="s">
        <v>15</v>
      </c>
      <c r="K167" s="3" t="str">
        <f>"1548-7717"</f>
        <v>1548-7717</v>
      </c>
      <c r="L167" s="3" t="str">
        <f>"1548-7725"</f>
        <v>1548-7725</v>
      </c>
      <c r="M167" s="3" t="s">
        <v>22</v>
      </c>
      <c r="N167" s="3" t="s">
        <v>54</v>
      </c>
      <c r="O167" s="3"/>
      <c r="P167" s="5">
        <v>730</v>
      </c>
    </row>
    <row r="168" spans="1:16" s="13" customFormat="1">
      <c r="A168" s="14">
        <v>167</v>
      </c>
      <c r="B168" s="3" t="s">
        <v>43</v>
      </c>
      <c r="C168" s="3" t="s">
        <v>44</v>
      </c>
      <c r="D168" s="4" t="s">
        <v>45</v>
      </c>
      <c r="E168" s="4" t="s">
        <v>46</v>
      </c>
      <c r="F168" s="3" t="s">
        <v>47</v>
      </c>
      <c r="G168" s="11">
        <v>1993</v>
      </c>
      <c r="H168" s="3" t="s">
        <v>41</v>
      </c>
      <c r="I168" s="3" t="s">
        <v>42</v>
      </c>
      <c r="J168" s="3" t="s">
        <v>41</v>
      </c>
      <c r="K168" s="3" t="str">
        <f>"1062-7375"</f>
        <v>1062-7375</v>
      </c>
      <c r="L168" s="3" t="str">
        <f>"1533-7995"</f>
        <v>1533-7995</v>
      </c>
      <c r="M168" s="3" t="s">
        <v>22</v>
      </c>
      <c r="N168" s="3" t="s">
        <v>48</v>
      </c>
      <c r="O168" s="3"/>
      <c r="P168" s="5">
        <v>730</v>
      </c>
    </row>
    <row r="169" spans="1:16" s="13" customFormat="1">
      <c r="A169" s="14">
        <v>168</v>
      </c>
      <c r="B169" s="3" t="s">
        <v>35</v>
      </c>
      <c r="C169" s="3" t="s">
        <v>36</v>
      </c>
      <c r="D169" s="4" t="s">
        <v>37</v>
      </c>
      <c r="E169" s="4" t="s">
        <v>38</v>
      </c>
      <c r="F169" s="3" t="s">
        <v>39</v>
      </c>
      <c r="G169" s="11">
        <v>1990</v>
      </c>
      <c r="H169" s="3" t="s">
        <v>33</v>
      </c>
      <c r="I169" s="3" t="s">
        <v>16</v>
      </c>
      <c r="J169" s="3" t="s">
        <v>34</v>
      </c>
      <c r="K169" s="3" t="str">
        <f>"1063-8016"</f>
        <v>1063-8016</v>
      </c>
      <c r="L169" s="3" t="str">
        <f>"1533-8010"</f>
        <v>1533-8010</v>
      </c>
      <c r="M169" s="3" t="s">
        <v>22</v>
      </c>
      <c r="N169" s="3" t="s">
        <v>40</v>
      </c>
      <c r="O169" s="3"/>
      <c r="P169" s="5">
        <v>730</v>
      </c>
    </row>
    <row r="170" spans="1:16" s="13" customFormat="1">
      <c r="A170" s="14">
        <v>169</v>
      </c>
      <c r="B170" s="3" t="s">
        <v>27</v>
      </c>
      <c r="C170" s="3" t="s">
        <v>28</v>
      </c>
      <c r="D170" s="4" t="s">
        <v>29</v>
      </c>
      <c r="E170" s="4" t="s">
        <v>30</v>
      </c>
      <c r="F170" s="3" t="s">
        <v>31</v>
      </c>
      <c r="G170" s="11">
        <v>1989</v>
      </c>
      <c r="H170" s="3" t="s">
        <v>24</v>
      </c>
      <c r="I170" s="3" t="s">
        <v>25</v>
      </c>
      <c r="J170" s="3" t="s">
        <v>26</v>
      </c>
      <c r="K170" s="3" t="str">
        <f>"1546-2234"</f>
        <v>1546-2234</v>
      </c>
      <c r="L170" s="3" t="str">
        <f>"1546-5012"</f>
        <v>1546-5012</v>
      </c>
      <c r="M170" s="3" t="s">
        <v>22</v>
      </c>
      <c r="N170" s="3" t="s">
        <v>32</v>
      </c>
      <c r="O170" s="3"/>
      <c r="P170" s="5">
        <v>730</v>
      </c>
    </row>
    <row r="171" spans="1:16">
      <c r="A171" s="14">
        <v>170</v>
      </c>
      <c r="B171" s="3" t="s">
        <v>17</v>
      </c>
      <c r="C171" s="3" t="s">
        <v>18</v>
      </c>
      <c r="D171" s="4" t="s">
        <v>19</v>
      </c>
      <c r="E171" s="4" t="s">
        <v>20</v>
      </c>
      <c r="F171" s="3" t="s">
        <v>21</v>
      </c>
      <c r="G171" s="11">
        <v>1988</v>
      </c>
      <c r="H171" s="3" t="s">
        <v>1191</v>
      </c>
      <c r="I171" s="3" t="s">
        <v>16</v>
      </c>
      <c r="J171" s="3" t="s">
        <v>15</v>
      </c>
      <c r="K171" s="3" t="str">
        <f>"1040-1628"</f>
        <v>1040-1628</v>
      </c>
      <c r="L171" s="3" t="str">
        <f>"1533-7979"</f>
        <v>1533-7979</v>
      </c>
      <c r="M171" s="3" t="s">
        <v>22</v>
      </c>
      <c r="N171" s="3" t="s">
        <v>23</v>
      </c>
      <c r="O171" s="3"/>
      <c r="P171" s="5">
        <v>730</v>
      </c>
    </row>
    <row r="172" spans="1:16">
      <c r="A172" s="14">
        <v>171</v>
      </c>
      <c r="B172" s="3" t="s">
        <v>1193</v>
      </c>
      <c r="C172" s="3"/>
      <c r="D172" s="4" t="s">
        <v>1194</v>
      </c>
      <c r="E172" s="4"/>
      <c r="F172" s="3"/>
      <c r="G172" s="11"/>
      <c r="H172" s="3"/>
      <c r="I172" s="3"/>
      <c r="J172" s="3" t="s">
        <v>1192</v>
      </c>
      <c r="K172" s="3"/>
      <c r="L172" s="3"/>
      <c r="M172" s="3"/>
      <c r="N172" s="3"/>
      <c r="O172" s="3"/>
      <c r="P172" s="5"/>
    </row>
    <row r="173" spans="1:16">
      <c r="P173" s="5">
        <f>SUM(P3:P172)</f>
        <v>132095</v>
      </c>
    </row>
  </sheetData>
  <sortState ref="A2:P173">
    <sortCondition sortBy="cellColor" ref="A2:A173" dxfId="99"/>
    <sortCondition descending="1" ref="G2:G173"/>
  </sortState>
  <phoneticPr fontId="6" type="noConversion"/>
  <conditionalFormatting sqref="B166:B172">
    <cfRule type="duplicateValues" dxfId="98" priority="100"/>
  </conditionalFormatting>
  <conditionalFormatting sqref="B164">
    <cfRule type="duplicateValues" dxfId="97" priority="99"/>
  </conditionalFormatting>
  <conditionalFormatting sqref="B163">
    <cfRule type="duplicateValues" dxfId="96" priority="98"/>
  </conditionalFormatting>
  <conditionalFormatting sqref="B162">
    <cfRule type="duplicateValues" dxfId="95" priority="97"/>
  </conditionalFormatting>
  <conditionalFormatting sqref="B161">
    <cfRule type="duplicateValues" dxfId="94" priority="96"/>
  </conditionalFormatting>
  <conditionalFormatting sqref="B160">
    <cfRule type="duplicateValues" dxfId="93" priority="95"/>
  </conditionalFormatting>
  <conditionalFormatting sqref="B159">
    <cfRule type="duplicateValues" dxfId="92" priority="94"/>
  </conditionalFormatting>
  <conditionalFormatting sqref="B158">
    <cfRule type="duplicateValues" dxfId="91" priority="93"/>
  </conditionalFormatting>
  <conditionalFormatting sqref="B157">
    <cfRule type="duplicateValues" dxfId="90" priority="92"/>
  </conditionalFormatting>
  <conditionalFormatting sqref="B153">
    <cfRule type="duplicateValues" dxfId="89" priority="91"/>
  </conditionalFormatting>
  <conditionalFormatting sqref="B152">
    <cfRule type="duplicateValues" dxfId="88" priority="90"/>
  </conditionalFormatting>
  <conditionalFormatting sqref="B151">
    <cfRule type="duplicateValues" dxfId="87" priority="89"/>
  </conditionalFormatting>
  <conditionalFormatting sqref="B150">
    <cfRule type="duplicateValues" dxfId="86" priority="88"/>
  </conditionalFormatting>
  <conditionalFormatting sqref="B149">
    <cfRule type="duplicateValues" dxfId="85" priority="87"/>
  </conditionalFormatting>
  <conditionalFormatting sqref="B148">
    <cfRule type="duplicateValues" dxfId="84" priority="86"/>
  </conditionalFormatting>
  <conditionalFormatting sqref="B147">
    <cfRule type="duplicateValues" dxfId="83" priority="85"/>
  </conditionalFormatting>
  <conditionalFormatting sqref="B146">
    <cfRule type="duplicateValues" dxfId="82" priority="84"/>
  </conditionalFormatting>
  <conditionalFormatting sqref="B145">
    <cfRule type="duplicateValues" dxfId="81" priority="83"/>
  </conditionalFormatting>
  <conditionalFormatting sqref="B144">
    <cfRule type="duplicateValues" dxfId="80" priority="82"/>
  </conditionalFormatting>
  <conditionalFormatting sqref="B143">
    <cfRule type="duplicateValues" dxfId="79" priority="81"/>
  </conditionalFormatting>
  <conditionalFormatting sqref="B142">
    <cfRule type="duplicateValues" dxfId="78" priority="80"/>
  </conditionalFormatting>
  <conditionalFormatting sqref="B141">
    <cfRule type="duplicateValues" dxfId="77" priority="79"/>
  </conditionalFormatting>
  <conditionalFormatting sqref="B135">
    <cfRule type="duplicateValues" dxfId="76" priority="78"/>
  </conditionalFormatting>
  <conditionalFormatting sqref="B133">
    <cfRule type="duplicateValues" dxfId="75" priority="77"/>
  </conditionalFormatting>
  <conditionalFormatting sqref="B132">
    <cfRule type="duplicateValues" dxfId="74" priority="76"/>
  </conditionalFormatting>
  <conditionalFormatting sqref="B131">
    <cfRule type="duplicateValues" dxfId="73" priority="75"/>
  </conditionalFormatting>
  <conditionalFormatting sqref="B130">
    <cfRule type="duplicateValues" dxfId="72" priority="74"/>
  </conditionalFormatting>
  <conditionalFormatting sqref="B129">
    <cfRule type="duplicateValues" dxfId="71" priority="73"/>
  </conditionalFormatting>
  <conditionalFormatting sqref="B128">
    <cfRule type="duplicateValues" dxfId="70" priority="72"/>
  </conditionalFormatting>
  <conditionalFormatting sqref="B11">
    <cfRule type="duplicateValues" dxfId="69" priority="71"/>
  </conditionalFormatting>
  <conditionalFormatting sqref="B128">
    <cfRule type="duplicateValues" dxfId="68" priority="69"/>
  </conditionalFormatting>
  <conditionalFormatting sqref="B129">
    <cfRule type="duplicateValues" dxfId="67" priority="68"/>
  </conditionalFormatting>
  <conditionalFormatting sqref="B129">
    <cfRule type="duplicateValues" dxfId="66" priority="67"/>
  </conditionalFormatting>
  <conditionalFormatting sqref="B130">
    <cfRule type="duplicateValues" dxfId="65" priority="66"/>
  </conditionalFormatting>
  <conditionalFormatting sqref="B130">
    <cfRule type="duplicateValues" dxfId="64" priority="65"/>
  </conditionalFormatting>
  <conditionalFormatting sqref="B131">
    <cfRule type="duplicateValues" dxfId="63" priority="64"/>
  </conditionalFormatting>
  <conditionalFormatting sqref="B131">
    <cfRule type="duplicateValues" dxfId="62" priority="63"/>
  </conditionalFormatting>
  <conditionalFormatting sqref="B132">
    <cfRule type="duplicateValues" dxfId="61" priority="62"/>
  </conditionalFormatting>
  <conditionalFormatting sqref="B132">
    <cfRule type="duplicateValues" dxfId="60" priority="61"/>
  </conditionalFormatting>
  <conditionalFormatting sqref="B133">
    <cfRule type="duplicateValues" dxfId="59" priority="60"/>
  </conditionalFormatting>
  <conditionalFormatting sqref="B133">
    <cfRule type="duplicateValues" dxfId="58" priority="59"/>
  </conditionalFormatting>
  <conditionalFormatting sqref="B135">
    <cfRule type="duplicateValues" dxfId="57" priority="58"/>
  </conditionalFormatting>
  <conditionalFormatting sqref="B135">
    <cfRule type="duplicateValues" dxfId="56" priority="57"/>
  </conditionalFormatting>
  <conditionalFormatting sqref="B141">
    <cfRule type="duplicateValues" dxfId="55" priority="56"/>
  </conditionalFormatting>
  <conditionalFormatting sqref="B141">
    <cfRule type="duplicateValues" dxfId="54" priority="55"/>
  </conditionalFormatting>
  <conditionalFormatting sqref="B142">
    <cfRule type="duplicateValues" dxfId="53" priority="54"/>
  </conditionalFormatting>
  <conditionalFormatting sqref="B142">
    <cfRule type="duplicateValues" dxfId="52" priority="53"/>
  </conditionalFormatting>
  <conditionalFormatting sqref="B143">
    <cfRule type="duplicateValues" dxfId="51" priority="52"/>
  </conditionalFormatting>
  <conditionalFormatting sqref="B143">
    <cfRule type="duplicateValues" dxfId="50" priority="51"/>
  </conditionalFormatting>
  <conditionalFormatting sqref="B144">
    <cfRule type="duplicateValues" dxfId="49" priority="50"/>
  </conditionalFormatting>
  <conditionalFormatting sqref="B144">
    <cfRule type="duplicateValues" dxfId="48" priority="49"/>
  </conditionalFormatting>
  <conditionalFormatting sqref="B144">
    <cfRule type="duplicateValues" dxfId="47" priority="48"/>
  </conditionalFormatting>
  <conditionalFormatting sqref="B144">
    <cfRule type="duplicateValues" dxfId="46" priority="47"/>
  </conditionalFormatting>
  <conditionalFormatting sqref="B145">
    <cfRule type="duplicateValues" dxfId="45" priority="46"/>
  </conditionalFormatting>
  <conditionalFormatting sqref="B145">
    <cfRule type="duplicateValues" dxfId="44" priority="45"/>
  </conditionalFormatting>
  <conditionalFormatting sqref="B146">
    <cfRule type="duplicateValues" dxfId="43" priority="44"/>
  </conditionalFormatting>
  <conditionalFormatting sqref="B146">
    <cfRule type="duplicateValues" dxfId="42" priority="43"/>
  </conditionalFormatting>
  <conditionalFormatting sqref="B147">
    <cfRule type="duplicateValues" dxfId="41" priority="42"/>
  </conditionalFormatting>
  <conditionalFormatting sqref="B147">
    <cfRule type="duplicateValues" dxfId="40" priority="41"/>
  </conditionalFormatting>
  <conditionalFormatting sqref="B149">
    <cfRule type="duplicateValues" dxfId="39" priority="40"/>
  </conditionalFormatting>
  <conditionalFormatting sqref="B149">
    <cfRule type="duplicateValues" dxfId="38" priority="39"/>
  </conditionalFormatting>
  <conditionalFormatting sqref="B148">
    <cfRule type="duplicateValues" dxfId="37" priority="38"/>
  </conditionalFormatting>
  <conditionalFormatting sqref="B148">
    <cfRule type="duplicateValues" dxfId="36" priority="37"/>
  </conditionalFormatting>
  <conditionalFormatting sqref="B149">
    <cfRule type="duplicateValues" dxfId="35" priority="36"/>
  </conditionalFormatting>
  <conditionalFormatting sqref="B149">
    <cfRule type="duplicateValues" dxfId="34" priority="35"/>
  </conditionalFormatting>
  <conditionalFormatting sqref="B150">
    <cfRule type="duplicateValues" dxfId="33" priority="34"/>
  </conditionalFormatting>
  <conditionalFormatting sqref="B150">
    <cfRule type="duplicateValues" dxfId="32" priority="33"/>
  </conditionalFormatting>
  <conditionalFormatting sqref="B151">
    <cfRule type="duplicateValues" dxfId="31" priority="32"/>
  </conditionalFormatting>
  <conditionalFormatting sqref="B151">
    <cfRule type="duplicateValues" dxfId="30" priority="31"/>
  </conditionalFormatting>
  <conditionalFormatting sqref="B152">
    <cfRule type="duplicateValues" dxfId="29" priority="30"/>
  </conditionalFormatting>
  <conditionalFormatting sqref="B152">
    <cfRule type="duplicateValues" dxfId="28" priority="29"/>
  </conditionalFormatting>
  <conditionalFormatting sqref="B153">
    <cfRule type="duplicateValues" dxfId="27" priority="28"/>
  </conditionalFormatting>
  <conditionalFormatting sqref="B153">
    <cfRule type="duplicateValues" dxfId="26" priority="27"/>
  </conditionalFormatting>
  <conditionalFormatting sqref="B157">
    <cfRule type="duplicateValues" dxfId="25" priority="26"/>
  </conditionalFormatting>
  <conditionalFormatting sqref="B157">
    <cfRule type="duplicateValues" dxfId="24" priority="25"/>
  </conditionalFormatting>
  <conditionalFormatting sqref="B158">
    <cfRule type="duplicateValues" dxfId="23" priority="24"/>
  </conditionalFormatting>
  <conditionalFormatting sqref="B158">
    <cfRule type="duplicateValues" dxfId="22" priority="23"/>
  </conditionalFormatting>
  <conditionalFormatting sqref="B159">
    <cfRule type="duplicateValues" dxfId="21" priority="22"/>
  </conditionalFormatting>
  <conditionalFormatting sqref="B159">
    <cfRule type="duplicateValues" dxfId="20" priority="21"/>
  </conditionalFormatting>
  <conditionalFormatting sqref="B160">
    <cfRule type="duplicateValues" dxfId="19" priority="20"/>
  </conditionalFormatting>
  <conditionalFormatting sqref="B160">
    <cfRule type="duplicateValues" dxfId="18" priority="19"/>
  </conditionalFormatting>
  <conditionalFormatting sqref="B161">
    <cfRule type="duplicateValues" dxfId="17" priority="18"/>
  </conditionalFormatting>
  <conditionalFormatting sqref="B161">
    <cfRule type="duplicateValues" dxfId="16" priority="17"/>
  </conditionalFormatting>
  <conditionalFormatting sqref="B162">
    <cfRule type="duplicateValues" dxfId="15" priority="16"/>
  </conditionalFormatting>
  <conditionalFormatting sqref="B162">
    <cfRule type="duplicateValues" dxfId="14" priority="15"/>
  </conditionalFormatting>
  <conditionalFormatting sqref="B163">
    <cfRule type="duplicateValues" dxfId="13" priority="14"/>
  </conditionalFormatting>
  <conditionalFormatting sqref="B163">
    <cfRule type="duplicateValues" dxfId="12" priority="13"/>
  </conditionalFormatting>
  <conditionalFormatting sqref="B164">
    <cfRule type="duplicateValues" dxfId="11" priority="12"/>
  </conditionalFormatting>
  <conditionalFormatting sqref="B164">
    <cfRule type="duplicateValues" dxfId="10" priority="11"/>
  </conditionalFormatting>
  <conditionalFormatting sqref="B166">
    <cfRule type="duplicateValues" dxfId="9" priority="10"/>
  </conditionalFormatting>
  <conditionalFormatting sqref="B166">
    <cfRule type="duplicateValues" dxfId="8" priority="9"/>
  </conditionalFormatting>
  <conditionalFormatting sqref="B167">
    <cfRule type="duplicateValues" dxfId="7" priority="8"/>
  </conditionalFormatting>
  <conditionalFormatting sqref="B167">
    <cfRule type="duplicateValues" dxfId="6" priority="7"/>
  </conditionalFormatting>
  <conditionalFormatting sqref="B168">
    <cfRule type="duplicateValues" dxfId="5" priority="6"/>
  </conditionalFormatting>
  <conditionalFormatting sqref="B168">
    <cfRule type="duplicateValues" dxfId="4" priority="5"/>
  </conditionalFormatting>
  <conditionalFormatting sqref="B169">
    <cfRule type="duplicateValues" dxfId="3" priority="4"/>
  </conditionalFormatting>
  <conditionalFormatting sqref="B169">
    <cfRule type="duplicateValues" dxfId="2" priority="3"/>
  </conditionalFormatting>
  <conditionalFormatting sqref="B170">
    <cfRule type="duplicateValues" dxfId="1" priority="2"/>
  </conditionalFormatting>
  <conditionalFormatting sqref="B170">
    <cfRule type="duplicateValues" dxfId="0" priority="1"/>
  </conditionalFormatting>
  <hyperlinks>
    <hyperlink ref="N16"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2000-2017</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dc:creator>
  <cp:lastModifiedBy>admin</cp:lastModifiedBy>
  <dcterms:created xsi:type="dcterms:W3CDTF">2016-08-10T07:49:17Z</dcterms:created>
  <dcterms:modified xsi:type="dcterms:W3CDTF">2017-08-16T07:11:49Z</dcterms:modified>
</cp:coreProperties>
</file>